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ovska služba\Documents\1. radna mapa\my docum staro računalo\web\"/>
    </mc:Choice>
  </mc:AlternateContent>
  <xr:revisionPtr revIDLastSave="0" documentId="8_{B13BC747-906C-4B9B-9984-36DF06C344E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UHS" sheetId="1" state="hidden" r:id="rId1"/>
    <sheet name="JVP" sheetId="2" state="hidden" r:id="rId2"/>
    <sheet name="JVP-VP" sheetId="3" r:id="rId3"/>
    <sheet name="Razdijel 019" sheetId="4" state="hidden" r:id="rId4"/>
  </sheets>
  <definedNames>
    <definedName name="_xlnm.Print_Titles" localSheetId="0">UHS!$17:$19</definedName>
    <definedName name="_xlnm.Print_Area" localSheetId="1">JVP!$A$1:$L$124</definedName>
    <definedName name="_xlnm.Print_Area" localSheetId="2">'JVP-VP'!$A$1:$L$76</definedName>
    <definedName name="_xlnm.Print_Area" localSheetId="0">UHS!$A$1:$O$166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G26" i="3"/>
  <c r="G23" i="3"/>
  <c r="G22" i="3"/>
  <c r="G62" i="3"/>
  <c r="G68" i="3"/>
  <c r="G66" i="3"/>
  <c r="K28" i="3"/>
  <c r="K31" i="3"/>
  <c r="K38" i="3"/>
  <c r="K47" i="3"/>
  <c r="K51" i="3"/>
  <c r="K53" i="3"/>
  <c r="K59" i="3"/>
  <c r="K62" i="3"/>
  <c r="H61" i="3"/>
  <c r="H63" i="3"/>
  <c r="H62" i="3" s="1"/>
  <c r="L62" i="3"/>
  <c r="L59" i="3"/>
  <c r="F53" i="3"/>
  <c r="F62" i="3"/>
  <c r="F59" i="3"/>
  <c r="K27" i="3" l="1"/>
  <c r="K26" i="3" s="1"/>
  <c r="K22" i="3" s="1"/>
  <c r="K23" i="3"/>
  <c r="I61" i="3"/>
  <c r="H60" i="3"/>
  <c r="G59" i="3"/>
  <c r="J61" i="3" l="1"/>
  <c r="H59" i="3"/>
  <c r="I60" i="3"/>
  <c r="I59" i="3" l="1"/>
  <c r="J59" i="3" s="1"/>
  <c r="J60" i="3"/>
  <c r="G69" i="2"/>
  <c r="H71" i="2" l="1"/>
  <c r="I71" i="2" s="1"/>
  <c r="K71" i="2" l="1"/>
  <c r="J71" i="2"/>
  <c r="L71" i="2" s="1"/>
  <c r="F80" i="2"/>
  <c r="G80" i="2"/>
  <c r="H79" i="2" l="1"/>
  <c r="I79" i="2" s="1"/>
  <c r="J79" i="2" s="1"/>
  <c r="J78" i="2" s="1"/>
  <c r="G140" i="1" l="1"/>
  <c r="H58" i="3" l="1"/>
  <c r="I58" i="3" s="1"/>
  <c r="J58" i="3" s="1"/>
  <c r="H57" i="3"/>
  <c r="I57" i="3" s="1"/>
  <c r="J57" i="3" s="1"/>
  <c r="H56" i="3"/>
  <c r="I56" i="3" s="1"/>
  <c r="J56" i="3" s="1"/>
  <c r="H55" i="3"/>
  <c r="I55" i="3" s="1"/>
  <c r="J55" i="3" s="1"/>
  <c r="H54" i="3"/>
  <c r="G53" i="3"/>
  <c r="H52" i="3"/>
  <c r="I52" i="3" s="1"/>
  <c r="G51" i="3"/>
  <c r="F51" i="3"/>
  <c r="H50" i="3"/>
  <c r="I50" i="3" s="1"/>
  <c r="J50" i="3" s="1"/>
  <c r="H49" i="3"/>
  <c r="I49" i="3" s="1"/>
  <c r="J49" i="3" s="1"/>
  <c r="H48" i="3"/>
  <c r="I48" i="3" s="1"/>
  <c r="G47" i="3"/>
  <c r="F47" i="3"/>
  <c r="H46" i="3"/>
  <c r="I46" i="3" s="1"/>
  <c r="J46" i="3" s="1"/>
  <c r="H45" i="3"/>
  <c r="H44" i="3"/>
  <c r="H43" i="3"/>
  <c r="I43" i="3" s="1"/>
  <c r="J43" i="3" s="1"/>
  <c r="H42" i="3"/>
  <c r="I42" i="3" s="1"/>
  <c r="J42" i="3" s="1"/>
  <c r="H41" i="3"/>
  <c r="I41" i="3" s="1"/>
  <c r="J41" i="3" s="1"/>
  <c r="H40" i="3"/>
  <c r="H39" i="3"/>
  <c r="I39" i="3" s="1"/>
  <c r="G38" i="3"/>
  <c r="F38" i="3"/>
  <c r="H37" i="3"/>
  <c r="I37" i="3" s="1"/>
  <c r="J37" i="3" s="1"/>
  <c r="H36" i="3"/>
  <c r="I36" i="3" s="1"/>
  <c r="J36" i="3" s="1"/>
  <c r="H35" i="3"/>
  <c r="H34" i="3"/>
  <c r="I34" i="3" s="1"/>
  <c r="J34" i="3" s="1"/>
  <c r="H33" i="3"/>
  <c r="I33" i="3" s="1"/>
  <c r="J33" i="3" s="1"/>
  <c r="H32" i="3"/>
  <c r="I32" i="3" s="1"/>
  <c r="G31" i="3"/>
  <c r="F31" i="3"/>
  <c r="H30" i="3"/>
  <c r="I30" i="3" s="1"/>
  <c r="J30" i="3" s="1"/>
  <c r="H29" i="3"/>
  <c r="I29" i="3" s="1"/>
  <c r="J29" i="3" s="1"/>
  <c r="G28" i="3"/>
  <c r="F28" i="3"/>
  <c r="I54" i="3" l="1"/>
  <c r="I53" i="3" s="1"/>
  <c r="I24" i="3" s="1"/>
  <c r="H53" i="3"/>
  <c r="F27" i="3"/>
  <c r="F26" i="3" s="1"/>
  <c r="I40" i="3"/>
  <c r="J40" i="3" s="1"/>
  <c r="H38" i="3"/>
  <c r="I35" i="3"/>
  <c r="J35" i="3" s="1"/>
  <c r="H31" i="3"/>
  <c r="H51" i="3"/>
  <c r="I44" i="3"/>
  <c r="J44" i="3" s="1"/>
  <c r="I28" i="3"/>
  <c r="J32" i="3"/>
  <c r="J31" i="3" s="1"/>
  <c r="J39" i="3"/>
  <c r="I45" i="3"/>
  <c r="J45" i="3" s="1"/>
  <c r="J48" i="3"/>
  <c r="I51" i="3"/>
  <c r="J52" i="3"/>
  <c r="J51" i="3" s="1"/>
  <c r="H47" i="3"/>
  <c r="H28" i="3"/>
  <c r="H107" i="2"/>
  <c r="I107" i="2" s="1"/>
  <c r="J107" i="2" s="1"/>
  <c r="H106" i="2"/>
  <c r="I106" i="2" s="1"/>
  <c r="G105" i="2"/>
  <c r="F105" i="2"/>
  <c r="H104" i="2"/>
  <c r="I104" i="2" s="1"/>
  <c r="G103" i="2"/>
  <c r="F103" i="2"/>
  <c r="H102" i="2"/>
  <c r="I102" i="2" s="1"/>
  <c r="J102" i="2" s="1"/>
  <c r="H101" i="2"/>
  <c r="H100" i="2"/>
  <c r="I100" i="2" s="1"/>
  <c r="J100" i="2" s="1"/>
  <c r="H99" i="2"/>
  <c r="H98" i="2"/>
  <c r="I98" i="2" s="1"/>
  <c r="J98" i="2" s="1"/>
  <c r="H97" i="2"/>
  <c r="I97" i="2" s="1"/>
  <c r="J97" i="2" s="1"/>
  <c r="H96" i="2"/>
  <c r="I96" i="2" s="1"/>
  <c r="G95" i="2"/>
  <c r="F95" i="2"/>
  <c r="H94" i="2"/>
  <c r="I94" i="2" s="1"/>
  <c r="J94" i="2" s="1"/>
  <c r="H93" i="2"/>
  <c r="H92" i="2"/>
  <c r="I92" i="2" s="1"/>
  <c r="J92" i="2" s="1"/>
  <c r="H91" i="2"/>
  <c r="I91" i="2" s="1"/>
  <c r="J91" i="2" s="1"/>
  <c r="H90" i="2"/>
  <c r="H89" i="2"/>
  <c r="I89" i="2" s="1"/>
  <c r="G88" i="2"/>
  <c r="F88" i="2"/>
  <c r="H87" i="2"/>
  <c r="I87" i="2" s="1"/>
  <c r="J87" i="2" s="1"/>
  <c r="H86" i="2"/>
  <c r="I86" i="2" s="1"/>
  <c r="J86" i="2" s="1"/>
  <c r="H85" i="2"/>
  <c r="I85" i="2" s="1"/>
  <c r="G84" i="2"/>
  <c r="F84" i="2"/>
  <c r="H83" i="2"/>
  <c r="H82" i="2"/>
  <c r="I82" i="2" s="1"/>
  <c r="J82" i="2" s="1"/>
  <c r="H81" i="2"/>
  <c r="I81" i="2" s="1"/>
  <c r="H78" i="2"/>
  <c r="G78" i="2"/>
  <c r="F78" i="2"/>
  <c r="H77" i="2"/>
  <c r="H76" i="2"/>
  <c r="I76" i="2" s="1"/>
  <c r="J76" i="2" s="1"/>
  <c r="G75" i="2"/>
  <c r="F75" i="2"/>
  <c r="H73" i="2"/>
  <c r="G72" i="2"/>
  <c r="F72" i="2"/>
  <c r="H70" i="2"/>
  <c r="H69" i="2" s="1"/>
  <c r="F69" i="2"/>
  <c r="H68" i="2"/>
  <c r="H67" i="2"/>
  <c r="H66" i="2"/>
  <c r="I66" i="2" s="1"/>
  <c r="J66" i="2" s="1"/>
  <c r="H65" i="2"/>
  <c r="I65" i="2" s="1"/>
  <c r="J65" i="2" s="1"/>
  <c r="G64" i="2"/>
  <c r="F64" i="2"/>
  <c r="H62" i="2"/>
  <c r="I62" i="2" s="1"/>
  <c r="J62" i="2" s="1"/>
  <c r="H61" i="2"/>
  <c r="H60" i="2"/>
  <c r="I60" i="2" s="1"/>
  <c r="J60" i="2" s="1"/>
  <c r="H59" i="2"/>
  <c r="I59" i="2" s="1"/>
  <c r="J59" i="2" s="1"/>
  <c r="H58" i="2"/>
  <c r="H57" i="2"/>
  <c r="I57" i="2" s="1"/>
  <c r="J57" i="2" s="1"/>
  <c r="G56" i="2"/>
  <c r="F56" i="2"/>
  <c r="H55" i="2"/>
  <c r="H54" i="2"/>
  <c r="I54" i="2" s="1"/>
  <c r="J54" i="2" s="1"/>
  <c r="H53" i="2"/>
  <c r="H52" i="2"/>
  <c r="H51" i="2"/>
  <c r="I51" i="2" s="1"/>
  <c r="J51" i="2" s="1"/>
  <c r="H50" i="2"/>
  <c r="H49" i="2"/>
  <c r="H48" i="2"/>
  <c r="I48" i="2" s="1"/>
  <c r="J48" i="2" s="1"/>
  <c r="G47" i="2"/>
  <c r="F47" i="2"/>
  <c r="H46" i="2"/>
  <c r="H45" i="2"/>
  <c r="I45" i="2" s="1"/>
  <c r="J45" i="2" s="1"/>
  <c r="H44" i="2"/>
  <c r="H43" i="2"/>
  <c r="H42" i="2"/>
  <c r="I42" i="2" s="1"/>
  <c r="J42" i="2" s="1"/>
  <c r="H41" i="2"/>
  <c r="I41" i="2" s="1"/>
  <c r="J41" i="2" s="1"/>
  <c r="G40" i="2"/>
  <c r="F40" i="2"/>
  <c r="H39" i="2"/>
  <c r="I39" i="2" s="1"/>
  <c r="J39" i="2" s="1"/>
  <c r="H38" i="2"/>
  <c r="I38" i="2" s="1"/>
  <c r="J38" i="2" s="1"/>
  <c r="G37" i="2"/>
  <c r="F37" i="2"/>
  <c r="H36" i="2"/>
  <c r="I36" i="2" s="1"/>
  <c r="J36" i="2" s="1"/>
  <c r="H35" i="2"/>
  <c r="I35" i="2" s="1"/>
  <c r="J35" i="2" s="1"/>
  <c r="H34" i="2"/>
  <c r="I34" i="2" s="1"/>
  <c r="J34" i="2" s="1"/>
  <c r="G33" i="2"/>
  <c r="F33" i="2"/>
  <c r="H32" i="2"/>
  <c r="G31" i="2"/>
  <c r="F31" i="2"/>
  <c r="H30" i="2"/>
  <c r="H29" i="2"/>
  <c r="I29" i="2" s="1"/>
  <c r="J29" i="2" s="1"/>
  <c r="G28" i="2"/>
  <c r="F28" i="2"/>
  <c r="J54" i="3" l="1"/>
  <c r="J53" i="3" s="1"/>
  <c r="I31" i="3"/>
  <c r="H27" i="3"/>
  <c r="H26" i="3" s="1"/>
  <c r="H23" i="3" s="1"/>
  <c r="H22" i="3" s="1"/>
  <c r="H66" i="3" s="1"/>
  <c r="F23" i="3"/>
  <c r="F22" i="3" s="1"/>
  <c r="I38" i="3"/>
  <c r="J38" i="3"/>
  <c r="J47" i="3"/>
  <c r="J33" i="2"/>
  <c r="I47" i="3"/>
  <c r="G63" i="2"/>
  <c r="G24" i="2" s="1"/>
  <c r="I61" i="2"/>
  <c r="I68" i="2"/>
  <c r="J68" i="2" s="1"/>
  <c r="L68" i="2" s="1"/>
  <c r="J81" i="2"/>
  <c r="I67" i="2"/>
  <c r="J67" i="2" s="1"/>
  <c r="I55" i="2"/>
  <c r="J55" i="2" s="1"/>
  <c r="L55" i="2" s="1"/>
  <c r="I46" i="2"/>
  <c r="J46" i="2" s="1"/>
  <c r="L46" i="2" s="1"/>
  <c r="I77" i="2"/>
  <c r="J77" i="2" s="1"/>
  <c r="J75" i="2" s="1"/>
  <c r="I83" i="2"/>
  <c r="J83" i="2" s="1"/>
  <c r="L83" i="2" s="1"/>
  <c r="J89" i="2"/>
  <c r="J96" i="2"/>
  <c r="I101" i="2"/>
  <c r="J101" i="2" s="1"/>
  <c r="L101" i="2" s="1"/>
  <c r="I30" i="2"/>
  <c r="J30" i="2" s="1"/>
  <c r="L30" i="2" s="1"/>
  <c r="I49" i="2"/>
  <c r="J49" i="2" s="1"/>
  <c r="L49" i="2" s="1"/>
  <c r="I70" i="2"/>
  <c r="I90" i="2"/>
  <c r="J90" i="2" s="1"/>
  <c r="L90" i="2" s="1"/>
  <c r="I103" i="2"/>
  <c r="J104" i="2"/>
  <c r="J103" i="2" s="1"/>
  <c r="I50" i="2"/>
  <c r="J50" i="2" s="1"/>
  <c r="I53" i="2"/>
  <c r="J53" i="2" s="1"/>
  <c r="L53" i="2" s="1"/>
  <c r="I43" i="2"/>
  <c r="J43" i="2" s="1"/>
  <c r="L43" i="2" s="1"/>
  <c r="I58" i="2"/>
  <c r="J58" i="2" s="1"/>
  <c r="L58" i="2" s="1"/>
  <c r="I84" i="2"/>
  <c r="J85" i="2"/>
  <c r="J84" i="2" s="1"/>
  <c r="I99" i="2"/>
  <c r="J99" i="2" s="1"/>
  <c r="L99" i="2" s="1"/>
  <c r="I44" i="2"/>
  <c r="J44" i="2" s="1"/>
  <c r="L44" i="2" s="1"/>
  <c r="I32" i="2"/>
  <c r="J32" i="2" s="1"/>
  <c r="J31" i="2" s="1"/>
  <c r="J37" i="2"/>
  <c r="I52" i="2"/>
  <c r="J52" i="2" s="1"/>
  <c r="L52" i="2" s="1"/>
  <c r="H72" i="2"/>
  <c r="I73" i="2"/>
  <c r="J73" i="2" s="1"/>
  <c r="J72" i="2" s="1"/>
  <c r="I93" i="2"/>
  <c r="J93" i="2" s="1"/>
  <c r="L93" i="2" s="1"/>
  <c r="I105" i="2"/>
  <c r="J106" i="2"/>
  <c r="J105" i="2" s="1"/>
  <c r="J28" i="3"/>
  <c r="H103" i="2"/>
  <c r="F27" i="2"/>
  <c r="K34" i="2"/>
  <c r="K76" i="2"/>
  <c r="K38" i="2"/>
  <c r="I37" i="2"/>
  <c r="H75" i="2"/>
  <c r="H80" i="2"/>
  <c r="H84" i="2"/>
  <c r="K59" i="2"/>
  <c r="L59" i="2"/>
  <c r="K35" i="2"/>
  <c r="L35" i="2"/>
  <c r="G74" i="2"/>
  <c r="H31" i="2"/>
  <c r="K87" i="2"/>
  <c r="K96" i="2"/>
  <c r="K41" i="2"/>
  <c r="H88" i="2"/>
  <c r="G27" i="2"/>
  <c r="H64" i="2"/>
  <c r="H33" i="2"/>
  <c r="F63" i="2"/>
  <c r="F24" i="2" s="1"/>
  <c r="F74" i="2"/>
  <c r="H95" i="2"/>
  <c r="L28" i="3"/>
  <c r="L51" i="3"/>
  <c r="L47" i="3"/>
  <c r="J24" i="3"/>
  <c r="L60" i="2"/>
  <c r="K60" i="2"/>
  <c r="K45" i="2"/>
  <c r="L45" i="2"/>
  <c r="K42" i="2"/>
  <c r="L42" i="2"/>
  <c r="K65" i="2"/>
  <c r="K82" i="2"/>
  <c r="L82" i="2"/>
  <c r="I78" i="2"/>
  <c r="K86" i="2"/>
  <c r="L86" i="2"/>
  <c r="K94" i="2"/>
  <c r="L94" i="2"/>
  <c r="L98" i="2"/>
  <c r="K98" i="2"/>
  <c r="H105" i="2"/>
  <c r="K39" i="2"/>
  <c r="L39" i="2"/>
  <c r="K55" i="2"/>
  <c r="K85" i="2"/>
  <c r="K62" i="2"/>
  <c r="L62" i="2"/>
  <c r="L102" i="2"/>
  <c r="K102" i="2"/>
  <c r="H40" i="2"/>
  <c r="K66" i="2"/>
  <c r="L66" i="2"/>
  <c r="K107" i="2"/>
  <c r="L107" i="2"/>
  <c r="I33" i="2"/>
  <c r="K97" i="2"/>
  <c r="L97" i="2"/>
  <c r="H28" i="2"/>
  <c r="H37" i="2"/>
  <c r="H56" i="2"/>
  <c r="K91" i="2"/>
  <c r="L91" i="2"/>
  <c r="H47" i="2"/>
  <c r="K54" i="2"/>
  <c r="L54" i="2"/>
  <c r="K92" i="2"/>
  <c r="L92" i="2"/>
  <c r="K100" i="2"/>
  <c r="L100" i="2"/>
  <c r="K104" i="2"/>
  <c r="K103" i="2" s="1"/>
  <c r="K48" i="2"/>
  <c r="L50" i="2"/>
  <c r="G126" i="1"/>
  <c r="H142" i="1"/>
  <c r="J142" i="1" s="1"/>
  <c r="K142" i="1" s="1"/>
  <c r="H139" i="1"/>
  <c r="H138" i="1" s="1"/>
  <c r="H141" i="1"/>
  <c r="G138" i="1"/>
  <c r="F138" i="1"/>
  <c r="F140" i="1"/>
  <c r="F126" i="1"/>
  <c r="H109" i="1"/>
  <c r="G108" i="1"/>
  <c r="F108" i="1"/>
  <c r="H69" i="1"/>
  <c r="H129" i="1"/>
  <c r="J129" i="1" s="1"/>
  <c r="K129" i="1" s="1"/>
  <c r="M129" i="1" s="1"/>
  <c r="N129" i="1" s="1"/>
  <c r="H127" i="1"/>
  <c r="I28" i="2" l="1"/>
  <c r="J70" i="2"/>
  <c r="J69" i="2" s="1"/>
  <c r="I69" i="2"/>
  <c r="J27" i="3"/>
  <c r="I27" i="3"/>
  <c r="I26" i="3" s="1"/>
  <c r="I23" i="3" s="1"/>
  <c r="I22" i="3" s="1"/>
  <c r="I66" i="3" s="1"/>
  <c r="F68" i="3"/>
  <c r="C7" i="4" s="1"/>
  <c r="F66" i="3"/>
  <c r="D7" i="4"/>
  <c r="H68" i="3"/>
  <c r="I68" i="3" s="1"/>
  <c r="K77" i="2"/>
  <c r="I75" i="2"/>
  <c r="L77" i="2"/>
  <c r="K32" i="2"/>
  <c r="K31" i="2" s="1"/>
  <c r="L38" i="3"/>
  <c r="J109" i="1"/>
  <c r="H108" i="1"/>
  <c r="I56" i="2"/>
  <c r="F137" i="1"/>
  <c r="K46" i="2"/>
  <c r="J64" i="2"/>
  <c r="J63" i="2" s="1"/>
  <c r="K30" i="2"/>
  <c r="K101" i="2"/>
  <c r="K75" i="2"/>
  <c r="K90" i="2"/>
  <c r="K43" i="2"/>
  <c r="J80" i="2"/>
  <c r="I80" i="2"/>
  <c r="I40" i="2"/>
  <c r="J40" i="2"/>
  <c r="K53" i="2"/>
  <c r="J47" i="2"/>
  <c r="K83" i="2"/>
  <c r="I64" i="2"/>
  <c r="K99" i="2"/>
  <c r="K95" i="2" s="1"/>
  <c r="K67" i="2"/>
  <c r="L67" i="2"/>
  <c r="I95" i="2"/>
  <c r="K52" i="2"/>
  <c r="I31" i="2"/>
  <c r="J95" i="2"/>
  <c r="K93" i="2"/>
  <c r="K50" i="2"/>
  <c r="I88" i="2"/>
  <c r="K68" i="2"/>
  <c r="K44" i="2"/>
  <c r="K58" i="2"/>
  <c r="K49" i="2"/>
  <c r="J88" i="2"/>
  <c r="J61" i="2"/>
  <c r="K61" i="2"/>
  <c r="I47" i="2"/>
  <c r="J26" i="3"/>
  <c r="J23" i="3" s="1"/>
  <c r="J22" i="3" s="1"/>
  <c r="J66" i="3" s="1"/>
  <c r="F26" i="2"/>
  <c r="F23" i="2" s="1"/>
  <c r="F22" i="2" s="1"/>
  <c r="F112" i="2" s="1"/>
  <c r="F113" i="2" s="1"/>
  <c r="F115" i="2" s="1"/>
  <c r="F116" i="2" s="1"/>
  <c r="K37" i="2"/>
  <c r="K73" i="2"/>
  <c r="K72" i="2" s="1"/>
  <c r="I72" i="2"/>
  <c r="L32" i="2"/>
  <c r="L31" i="2" s="1"/>
  <c r="L85" i="2"/>
  <c r="L65" i="2"/>
  <c r="L64" i="2" s="1"/>
  <c r="K84" i="2"/>
  <c r="L34" i="2"/>
  <c r="L96" i="2"/>
  <c r="L95" i="2" s="1"/>
  <c r="L41" i="2"/>
  <c r="L40" i="2" s="1"/>
  <c r="L81" i="2"/>
  <c r="L80" i="2" s="1"/>
  <c r="L38" i="2"/>
  <c r="L37" i="2" s="1"/>
  <c r="K81" i="2"/>
  <c r="L104" i="2"/>
  <c r="L103" i="2" s="1"/>
  <c r="L76" i="2"/>
  <c r="L75" i="2" s="1"/>
  <c r="L87" i="2"/>
  <c r="L48" i="2"/>
  <c r="H63" i="2"/>
  <c r="H24" i="2" s="1"/>
  <c r="G26" i="2"/>
  <c r="H140" i="1"/>
  <c r="H137" i="1" s="1"/>
  <c r="G137" i="1"/>
  <c r="I142" i="1"/>
  <c r="M142" i="1"/>
  <c r="N142" i="1" s="1"/>
  <c r="L31" i="3"/>
  <c r="L53" i="3"/>
  <c r="K79" i="2"/>
  <c r="K78" i="2" s="1"/>
  <c r="K70" i="2"/>
  <c r="K69" i="2" s="1"/>
  <c r="H74" i="2"/>
  <c r="K57" i="2"/>
  <c r="H27" i="2"/>
  <c r="K51" i="2"/>
  <c r="L51" i="2"/>
  <c r="L36" i="2"/>
  <c r="K36" i="2"/>
  <c r="K33" i="2" s="1"/>
  <c r="K106" i="2"/>
  <c r="K105" i="2" s="1"/>
  <c r="K29" i="2"/>
  <c r="J28" i="2"/>
  <c r="K89" i="2"/>
  <c r="J139" i="1"/>
  <c r="J108" i="1"/>
  <c r="K109" i="1"/>
  <c r="M109" i="1" s="1"/>
  <c r="M108" i="1" s="1"/>
  <c r="K40" i="2" l="1"/>
  <c r="L27" i="3"/>
  <c r="L26" i="3"/>
  <c r="L23" i="3" s="1"/>
  <c r="L22" i="3" s="1"/>
  <c r="J68" i="3"/>
  <c r="K64" i="2"/>
  <c r="K63" i="2" s="1"/>
  <c r="K28" i="2"/>
  <c r="K80" i="2"/>
  <c r="L142" i="1"/>
  <c r="K88" i="2"/>
  <c r="I63" i="2"/>
  <c r="I24" i="2" s="1"/>
  <c r="K24" i="2" s="1"/>
  <c r="J74" i="2"/>
  <c r="K56" i="2"/>
  <c r="L61" i="2"/>
  <c r="J56" i="2"/>
  <c r="K47" i="2"/>
  <c r="L47" i="2"/>
  <c r="G23" i="2"/>
  <c r="G22" i="2" s="1"/>
  <c r="G112" i="2" s="1"/>
  <c r="G113" i="2" s="1"/>
  <c r="G115" i="2" s="1"/>
  <c r="G116" i="2" s="1"/>
  <c r="I74" i="2"/>
  <c r="C5" i="4"/>
  <c r="L57" i="2"/>
  <c r="L56" i="2" s="1"/>
  <c r="L84" i="2"/>
  <c r="L33" i="2"/>
  <c r="L70" i="2"/>
  <c r="L69" i="2" s="1"/>
  <c r="L106" i="2"/>
  <c r="L105" i="2" s="1"/>
  <c r="L89" i="2"/>
  <c r="L88" i="2" s="1"/>
  <c r="L73" i="2"/>
  <c r="L72" i="2" s="1"/>
  <c r="L79" i="2"/>
  <c r="L78" i="2" s="1"/>
  <c r="H26" i="2"/>
  <c r="H23" i="2" s="1"/>
  <c r="H22" i="2" s="1"/>
  <c r="H112" i="2" s="1"/>
  <c r="H113" i="2" s="1"/>
  <c r="L29" i="2"/>
  <c r="L28" i="2" s="1"/>
  <c r="I27" i="2"/>
  <c r="J138" i="1"/>
  <c r="K139" i="1"/>
  <c r="N109" i="1"/>
  <c r="N108" i="1" s="1"/>
  <c r="K108" i="1"/>
  <c r="I108" i="1" s="1"/>
  <c r="I109" i="1"/>
  <c r="K74" i="2" l="1"/>
  <c r="K27" i="2"/>
  <c r="K26" i="2" s="1"/>
  <c r="K23" i="2" s="1"/>
  <c r="K22" i="2" s="1"/>
  <c r="K112" i="2" s="1"/>
  <c r="K113" i="2" s="1"/>
  <c r="K115" i="2" s="1"/>
  <c r="K116" i="2" s="1"/>
  <c r="L74" i="2"/>
  <c r="L63" i="2"/>
  <c r="L27" i="2"/>
  <c r="H115" i="2"/>
  <c r="H116" i="2" s="1"/>
  <c r="D5" i="4"/>
  <c r="K138" i="1"/>
  <c r="M139" i="1"/>
  <c r="N139" i="1" s="1"/>
  <c r="I139" i="1"/>
  <c r="I26" i="2"/>
  <c r="J24" i="2"/>
  <c r="L24" i="2" s="1"/>
  <c r="J27" i="2"/>
  <c r="L109" i="1"/>
  <c r="L108" i="1"/>
  <c r="L139" i="1" l="1"/>
  <c r="N138" i="1"/>
  <c r="L26" i="2"/>
  <c r="L23" i="2" s="1"/>
  <c r="L22" i="2" s="1"/>
  <c r="L112" i="2" s="1"/>
  <c r="L113" i="2" s="1"/>
  <c r="L115" i="2" s="1"/>
  <c r="L116" i="2" s="1"/>
  <c r="J26" i="2"/>
  <c r="I138" i="1"/>
  <c r="L138" i="1"/>
  <c r="I23" i="2"/>
  <c r="K118" i="1"/>
  <c r="J69" i="1"/>
  <c r="J68" i="1" s="1"/>
  <c r="E7" i="4" l="1"/>
  <c r="F7" i="4"/>
  <c r="J23" i="2"/>
  <c r="I22" i="2"/>
  <c r="I112" i="2" s="1"/>
  <c r="J67" i="1"/>
  <c r="K69" i="1"/>
  <c r="K68" i="1" s="1"/>
  <c r="G56" i="1"/>
  <c r="F56" i="1"/>
  <c r="J141" i="1"/>
  <c r="J140" i="1" s="1"/>
  <c r="J137" i="1" s="1"/>
  <c r="H135" i="1"/>
  <c r="J135" i="1" s="1"/>
  <c r="K135" i="1" s="1"/>
  <c r="H131" i="1"/>
  <c r="J131" i="1" s="1"/>
  <c r="H128" i="1"/>
  <c r="H126" i="1" s="1"/>
  <c r="J127" i="1"/>
  <c r="H125" i="1"/>
  <c r="J125" i="1" s="1"/>
  <c r="H121" i="1"/>
  <c r="J121" i="1" s="1"/>
  <c r="H117" i="1"/>
  <c r="J117" i="1" s="1"/>
  <c r="H113" i="1"/>
  <c r="J113" i="1" s="1"/>
  <c r="H107" i="1"/>
  <c r="J107" i="1" s="1"/>
  <c r="H103" i="1"/>
  <c r="J103" i="1" s="1"/>
  <c r="H101" i="1"/>
  <c r="J101" i="1" s="1"/>
  <c r="K101" i="1" s="1"/>
  <c r="H100" i="1"/>
  <c r="J100" i="1" s="1"/>
  <c r="H98" i="1"/>
  <c r="J98" i="1" s="1"/>
  <c r="H96" i="1"/>
  <c r="J96" i="1" s="1"/>
  <c r="H94" i="1"/>
  <c r="J94" i="1" s="1"/>
  <c r="H91" i="1"/>
  <c r="J91" i="1" s="1"/>
  <c r="K91" i="1" s="1"/>
  <c r="H92" i="1"/>
  <c r="J92" i="1" s="1"/>
  <c r="K92" i="1" s="1"/>
  <c r="M92" i="1" s="1"/>
  <c r="N92" i="1" s="1"/>
  <c r="L92" i="1" s="1"/>
  <c r="H90" i="1"/>
  <c r="J90" i="1" s="1"/>
  <c r="H89" i="1"/>
  <c r="J89" i="1" s="1"/>
  <c r="K89" i="1" s="1"/>
  <c r="H87" i="1"/>
  <c r="J87" i="1" s="1"/>
  <c r="K87" i="1" s="1"/>
  <c r="I87" i="1" s="1"/>
  <c r="H86" i="1"/>
  <c r="J86" i="1" s="1"/>
  <c r="H82" i="1"/>
  <c r="J82" i="1" s="1"/>
  <c r="H78" i="1"/>
  <c r="J78" i="1" s="1"/>
  <c r="H74" i="1"/>
  <c r="J74" i="1" s="1"/>
  <c r="H63" i="1"/>
  <c r="J63" i="1" s="1"/>
  <c r="K63" i="1" s="1"/>
  <c r="H64" i="1"/>
  <c r="J64" i="1" s="1"/>
  <c r="K64" i="1" s="1"/>
  <c r="H62" i="1"/>
  <c r="J62" i="1" s="1"/>
  <c r="H57" i="1"/>
  <c r="J57" i="1" s="1"/>
  <c r="H55" i="1"/>
  <c r="J55" i="1" s="1"/>
  <c r="K55" i="1" s="1"/>
  <c r="H54" i="1"/>
  <c r="J54" i="1" s="1"/>
  <c r="H52" i="1"/>
  <c r="J52" i="1" s="1"/>
  <c r="H46" i="1"/>
  <c r="J46" i="1" s="1"/>
  <c r="K46" i="1" s="1"/>
  <c r="M46" i="1" s="1"/>
  <c r="N46" i="1" s="1"/>
  <c r="L46" i="1" s="1"/>
  <c r="H47" i="1"/>
  <c r="J47" i="1" s="1"/>
  <c r="K47" i="1" s="1"/>
  <c r="H48" i="1"/>
  <c r="J48" i="1" s="1"/>
  <c r="K48" i="1" s="1"/>
  <c r="H49" i="1"/>
  <c r="J49" i="1" s="1"/>
  <c r="K49" i="1" s="1"/>
  <c r="I49" i="1" s="1"/>
  <c r="H50" i="1"/>
  <c r="J50" i="1" s="1"/>
  <c r="K50" i="1" s="1"/>
  <c r="H45" i="1"/>
  <c r="J45" i="1" s="1"/>
  <c r="K45" i="1" s="1"/>
  <c r="M45" i="1" s="1"/>
  <c r="N45" i="1" s="1"/>
  <c r="L45" i="1" s="1"/>
  <c r="H44" i="1"/>
  <c r="J44" i="1" s="1"/>
  <c r="H42" i="1"/>
  <c r="J42" i="1" s="1"/>
  <c r="K42" i="1" s="1"/>
  <c r="H41" i="1"/>
  <c r="J41" i="1" s="1"/>
  <c r="H39" i="1"/>
  <c r="J39" i="1" s="1"/>
  <c r="K39" i="1" s="1"/>
  <c r="H38" i="1"/>
  <c r="J38" i="1" s="1"/>
  <c r="K38" i="1" s="1"/>
  <c r="M38" i="1" s="1"/>
  <c r="N38" i="1" s="1"/>
  <c r="L38" i="1" s="1"/>
  <c r="H37" i="1"/>
  <c r="J37" i="1" s="1"/>
  <c r="H35" i="1"/>
  <c r="J35" i="1" s="1"/>
  <c r="K35" i="1" s="1"/>
  <c r="M35" i="1" s="1"/>
  <c r="N35" i="1" s="1"/>
  <c r="L35" i="1" s="1"/>
  <c r="H34" i="1"/>
  <c r="J34" i="1" s="1"/>
  <c r="H32" i="1"/>
  <c r="J32" i="1" s="1"/>
  <c r="H29" i="1"/>
  <c r="J29" i="1" s="1"/>
  <c r="K29" i="1" s="1"/>
  <c r="M29" i="1" s="1"/>
  <c r="N29" i="1" s="1"/>
  <c r="L29" i="1" s="1"/>
  <c r="H30" i="1"/>
  <c r="J30" i="1" s="1"/>
  <c r="K30" i="1" s="1"/>
  <c r="M30" i="1" s="1"/>
  <c r="N30" i="1" s="1"/>
  <c r="L30" i="1" s="1"/>
  <c r="H28" i="1"/>
  <c r="J28" i="1" s="1"/>
  <c r="K28" i="1" s="1"/>
  <c r="I28" i="1" s="1"/>
  <c r="G134" i="1"/>
  <c r="G133" i="1" s="1"/>
  <c r="G130" i="1"/>
  <c r="G124" i="1"/>
  <c r="G120" i="1"/>
  <c r="G119" i="1" s="1"/>
  <c r="G116" i="1"/>
  <c r="G115" i="1" s="1"/>
  <c r="G112" i="1"/>
  <c r="G111" i="1" s="1"/>
  <c r="G106" i="1"/>
  <c r="G105" i="1" s="1"/>
  <c r="G102" i="1"/>
  <c r="G99" i="1"/>
  <c r="G97" i="1"/>
  <c r="G95" i="1"/>
  <c r="G93" i="1"/>
  <c r="G88" i="1"/>
  <c r="G85" i="1"/>
  <c r="G81" i="1"/>
  <c r="G80" i="1" s="1"/>
  <c r="G77" i="1"/>
  <c r="G76" i="1" s="1"/>
  <c r="G73" i="1"/>
  <c r="G72" i="1" s="1"/>
  <c r="G68" i="1"/>
  <c r="G152" i="1" s="1"/>
  <c r="G61" i="1"/>
  <c r="G60" i="1" s="1"/>
  <c r="G59" i="1" s="1"/>
  <c r="G53" i="1"/>
  <c r="G51" i="1"/>
  <c r="G43" i="1"/>
  <c r="G40" i="1"/>
  <c r="G36" i="1"/>
  <c r="G33" i="1"/>
  <c r="G31" i="1"/>
  <c r="G27" i="1"/>
  <c r="F134" i="1"/>
  <c r="F133" i="1" s="1"/>
  <c r="F130" i="1"/>
  <c r="F124" i="1"/>
  <c r="F120" i="1"/>
  <c r="F119" i="1" s="1"/>
  <c r="F116" i="1"/>
  <c r="F115" i="1" s="1"/>
  <c r="F112" i="1"/>
  <c r="F111" i="1" s="1"/>
  <c r="F106" i="1"/>
  <c r="F105" i="1" s="1"/>
  <c r="F102" i="1"/>
  <c r="F99" i="1"/>
  <c r="F97" i="1"/>
  <c r="F95" i="1"/>
  <c r="F93" i="1"/>
  <c r="F88" i="1"/>
  <c r="F85" i="1"/>
  <c r="F81" i="1"/>
  <c r="F80" i="1" s="1"/>
  <c r="F77" i="1"/>
  <c r="F76" i="1" s="1"/>
  <c r="F73" i="1"/>
  <c r="F68" i="1"/>
  <c r="F61" i="1"/>
  <c r="F60" i="1" s="1"/>
  <c r="F59" i="1" s="1"/>
  <c r="F53" i="1"/>
  <c r="F51" i="1"/>
  <c r="F43" i="1"/>
  <c r="F40" i="1"/>
  <c r="F36" i="1"/>
  <c r="F33" i="1"/>
  <c r="F31" i="1"/>
  <c r="F27" i="1"/>
  <c r="K67" i="1" l="1"/>
  <c r="K66" i="1" s="1"/>
  <c r="F72" i="1"/>
  <c r="F153" i="1"/>
  <c r="G151" i="1"/>
  <c r="J152" i="1"/>
  <c r="G23" i="1"/>
  <c r="H95" i="1"/>
  <c r="G67" i="1"/>
  <c r="G66" i="1" s="1"/>
  <c r="F151" i="1"/>
  <c r="F67" i="1"/>
  <c r="F66" i="1" s="1"/>
  <c r="F152" i="1"/>
  <c r="J22" i="2"/>
  <c r="J112" i="2" s="1"/>
  <c r="H97" i="1"/>
  <c r="M28" i="1"/>
  <c r="N28" i="1" s="1"/>
  <c r="J106" i="1"/>
  <c r="J105" i="1" s="1"/>
  <c r="K107" i="1"/>
  <c r="J134" i="1"/>
  <c r="J133" i="1" s="1"/>
  <c r="J112" i="1"/>
  <c r="J111" i="1" s="1"/>
  <c r="K113" i="1"/>
  <c r="K141" i="1"/>
  <c r="J27" i="1"/>
  <c r="K78" i="1"/>
  <c r="J77" i="1"/>
  <c r="J76" i="1" s="1"/>
  <c r="J116" i="1"/>
  <c r="J115" i="1" s="1"/>
  <c r="K117" i="1"/>
  <c r="J120" i="1"/>
  <c r="J119" i="1" s="1"/>
  <c r="K121" i="1"/>
  <c r="J81" i="1"/>
  <c r="J80" i="1" s="1"/>
  <c r="K82" i="1"/>
  <c r="H102" i="1"/>
  <c r="H130" i="1"/>
  <c r="I30" i="1"/>
  <c r="I38" i="1"/>
  <c r="I92" i="1"/>
  <c r="K27" i="1"/>
  <c r="M89" i="1"/>
  <c r="N89" i="1" s="1"/>
  <c r="I45" i="1"/>
  <c r="J124" i="1"/>
  <c r="K125" i="1"/>
  <c r="K124" i="1" s="1"/>
  <c r="J128" i="1"/>
  <c r="J126" i="1" s="1"/>
  <c r="M48" i="1"/>
  <c r="N48" i="1" s="1"/>
  <c r="L48" i="1" s="1"/>
  <c r="I48" i="1"/>
  <c r="M64" i="1"/>
  <c r="N64" i="1" s="1"/>
  <c r="L64" i="1" s="1"/>
  <c r="I64" i="1"/>
  <c r="J88" i="1"/>
  <c r="K90" i="1"/>
  <c r="K88" i="1" s="1"/>
  <c r="J102" i="1"/>
  <c r="K103" i="1"/>
  <c r="K102" i="1" s="1"/>
  <c r="J130" i="1"/>
  <c r="K131" i="1"/>
  <c r="K130" i="1" s="1"/>
  <c r="M49" i="1"/>
  <c r="K127" i="1"/>
  <c r="M87" i="1"/>
  <c r="I47" i="1"/>
  <c r="M47" i="1"/>
  <c r="N47" i="1" s="1"/>
  <c r="L47" i="1" s="1"/>
  <c r="I63" i="1"/>
  <c r="M63" i="1"/>
  <c r="N63" i="1" s="1"/>
  <c r="L63" i="1" s="1"/>
  <c r="I50" i="1"/>
  <c r="M50" i="1"/>
  <c r="N50" i="1" s="1"/>
  <c r="L50" i="1" s="1"/>
  <c r="J36" i="1"/>
  <c r="K37" i="1"/>
  <c r="K36" i="1" s="1"/>
  <c r="J61" i="1"/>
  <c r="K62" i="1"/>
  <c r="K61" i="1" s="1"/>
  <c r="K60" i="1" s="1"/>
  <c r="K59" i="1" s="1"/>
  <c r="M101" i="1"/>
  <c r="N101" i="1" s="1"/>
  <c r="L101" i="1" s="1"/>
  <c r="I101" i="1"/>
  <c r="M39" i="1"/>
  <c r="N39" i="1" s="1"/>
  <c r="L39" i="1" s="1"/>
  <c r="I39" i="1"/>
  <c r="J40" i="1"/>
  <c r="K41" i="1"/>
  <c r="K40" i="1" s="1"/>
  <c r="I91" i="1"/>
  <c r="M91" i="1"/>
  <c r="N91" i="1" s="1"/>
  <c r="L91" i="1" s="1"/>
  <c r="I35" i="1"/>
  <c r="J56" i="1"/>
  <c r="K57" i="1"/>
  <c r="K56" i="1" s="1"/>
  <c r="H85" i="1"/>
  <c r="I42" i="1"/>
  <c r="M42" i="1"/>
  <c r="N42" i="1" s="1"/>
  <c r="L42" i="1" s="1"/>
  <c r="H99" i="1"/>
  <c r="J51" i="1"/>
  <c r="K52" i="1"/>
  <c r="K51" i="1" s="1"/>
  <c r="J93" i="1"/>
  <c r="K94" i="1"/>
  <c r="K93" i="1" s="1"/>
  <c r="I89" i="1"/>
  <c r="I29" i="1"/>
  <c r="J31" i="1"/>
  <c r="K32" i="1"/>
  <c r="K31" i="1" s="1"/>
  <c r="J43" i="1"/>
  <c r="K44" i="1"/>
  <c r="K43" i="1" s="1"/>
  <c r="J53" i="1"/>
  <c r="K54" i="1"/>
  <c r="K53" i="1" s="1"/>
  <c r="K96" i="1"/>
  <c r="K95" i="1" s="1"/>
  <c r="J95" i="1"/>
  <c r="K34" i="1"/>
  <c r="K33" i="1" s="1"/>
  <c r="J33" i="1"/>
  <c r="M55" i="1"/>
  <c r="N55" i="1" s="1"/>
  <c r="L55" i="1" s="1"/>
  <c r="I55" i="1"/>
  <c r="J85" i="1"/>
  <c r="K86" i="1"/>
  <c r="K85" i="1" s="1"/>
  <c r="J97" i="1"/>
  <c r="K98" i="1"/>
  <c r="K97" i="1" s="1"/>
  <c r="I46" i="1"/>
  <c r="J99" i="1"/>
  <c r="K100" i="1"/>
  <c r="K99" i="1" s="1"/>
  <c r="I69" i="1"/>
  <c r="M69" i="1"/>
  <c r="J66" i="1"/>
  <c r="J73" i="1"/>
  <c r="K74" i="1"/>
  <c r="K73" i="1" s="1"/>
  <c r="H106" i="1"/>
  <c r="H105" i="1" s="1"/>
  <c r="H51" i="1"/>
  <c r="H73" i="1"/>
  <c r="H112" i="1"/>
  <c r="H134" i="1"/>
  <c r="H133" i="1" s="1"/>
  <c r="H31" i="1"/>
  <c r="H77" i="1"/>
  <c r="H93" i="1"/>
  <c r="H116" i="1"/>
  <c r="H40" i="1"/>
  <c r="H33" i="1"/>
  <c r="H81" i="1"/>
  <c r="H120" i="1"/>
  <c r="H119" i="1" s="1"/>
  <c r="H56" i="1"/>
  <c r="H124" i="1"/>
  <c r="H123" i="1" s="1"/>
  <c r="H68" i="1"/>
  <c r="H152" i="1" s="1"/>
  <c r="F84" i="1"/>
  <c r="F23" i="1"/>
  <c r="F123" i="1"/>
  <c r="H36" i="1"/>
  <c r="G153" i="1"/>
  <c r="H27" i="1"/>
  <c r="H61" i="1"/>
  <c r="H88" i="1"/>
  <c r="F26" i="1"/>
  <c r="F25" i="1" s="1"/>
  <c r="H53" i="1"/>
  <c r="H43" i="1"/>
  <c r="G123" i="1"/>
  <c r="G84" i="1"/>
  <c r="G26" i="1"/>
  <c r="G25" i="1" s="1"/>
  <c r="K26" i="1" l="1"/>
  <c r="K25" i="1" s="1"/>
  <c r="K151" i="1"/>
  <c r="H72" i="1"/>
  <c r="H153" i="1"/>
  <c r="H151" i="1"/>
  <c r="I68" i="1"/>
  <c r="K72" i="1"/>
  <c r="M141" i="1"/>
  <c r="M140" i="1" s="1"/>
  <c r="M137" i="1" s="1"/>
  <c r="I141" i="1"/>
  <c r="K140" i="1"/>
  <c r="I113" i="2"/>
  <c r="I115" i="2" s="1"/>
  <c r="I116" i="2" s="1"/>
  <c r="M27" i="1"/>
  <c r="F71" i="1"/>
  <c r="F22" i="1" s="1"/>
  <c r="F21" i="1" s="1"/>
  <c r="K128" i="1"/>
  <c r="K126" i="1" s="1"/>
  <c r="K123" i="1" s="1"/>
  <c r="I82" i="1"/>
  <c r="M82" i="1"/>
  <c r="K81" i="1"/>
  <c r="K80" i="1" s="1"/>
  <c r="I121" i="1"/>
  <c r="M121" i="1"/>
  <c r="K120" i="1"/>
  <c r="K119" i="1" s="1"/>
  <c r="I119" i="1" s="1"/>
  <c r="I78" i="1"/>
  <c r="K77" i="1"/>
  <c r="K76" i="1" s="1"/>
  <c r="M78" i="1"/>
  <c r="M113" i="1"/>
  <c r="K112" i="1"/>
  <c r="K111" i="1" s="1"/>
  <c r="I113" i="1"/>
  <c r="M117" i="1"/>
  <c r="I117" i="1"/>
  <c r="K116" i="1"/>
  <c r="K115" i="1" s="1"/>
  <c r="M135" i="1"/>
  <c r="K134" i="1"/>
  <c r="K133" i="1" s="1"/>
  <c r="I133" i="1" s="1"/>
  <c r="I135" i="1"/>
  <c r="I95" i="1"/>
  <c r="M107" i="1"/>
  <c r="K106" i="1"/>
  <c r="K105" i="1" s="1"/>
  <c r="I105" i="1" s="1"/>
  <c r="I107" i="1"/>
  <c r="I130" i="1"/>
  <c r="L89" i="1"/>
  <c r="I97" i="1"/>
  <c r="K84" i="1"/>
  <c r="I102" i="1"/>
  <c r="I99" i="1"/>
  <c r="I31" i="1"/>
  <c r="I27" i="1"/>
  <c r="I124" i="1"/>
  <c r="M125" i="1"/>
  <c r="I125" i="1"/>
  <c r="J123" i="1"/>
  <c r="I128" i="1"/>
  <c r="H80" i="1"/>
  <c r="M100" i="1"/>
  <c r="I100" i="1"/>
  <c r="M44" i="1"/>
  <c r="N44" i="1" s="1"/>
  <c r="I44" i="1"/>
  <c r="I52" i="1"/>
  <c r="M52" i="1"/>
  <c r="N87" i="1"/>
  <c r="L87" i="1" s="1"/>
  <c r="I131" i="1"/>
  <c r="M131" i="1"/>
  <c r="H111" i="1"/>
  <c r="I33" i="1"/>
  <c r="I43" i="1"/>
  <c r="I51" i="1"/>
  <c r="I62" i="1"/>
  <c r="M62" i="1"/>
  <c r="J26" i="1"/>
  <c r="H76" i="1"/>
  <c r="I34" i="1"/>
  <c r="M34" i="1"/>
  <c r="M32" i="1"/>
  <c r="I32" i="1"/>
  <c r="J60" i="1"/>
  <c r="I61" i="1"/>
  <c r="I127" i="1"/>
  <c r="M127" i="1"/>
  <c r="I103" i="1"/>
  <c r="M103" i="1"/>
  <c r="H115" i="1"/>
  <c r="I98" i="1"/>
  <c r="M98" i="1"/>
  <c r="I41" i="1"/>
  <c r="M41" i="1"/>
  <c r="I37" i="1"/>
  <c r="M37" i="1"/>
  <c r="I40" i="1"/>
  <c r="I36" i="1"/>
  <c r="N49" i="1"/>
  <c r="L49" i="1" s="1"/>
  <c r="I90" i="1"/>
  <c r="M90" i="1"/>
  <c r="M86" i="1"/>
  <c r="N86" i="1" s="1"/>
  <c r="I86" i="1"/>
  <c r="I96" i="1"/>
  <c r="M96" i="1"/>
  <c r="I88" i="1"/>
  <c r="I85" i="1"/>
  <c r="J84" i="1"/>
  <c r="M54" i="1"/>
  <c r="I54" i="1"/>
  <c r="M94" i="1"/>
  <c r="I94" i="1"/>
  <c r="M57" i="1"/>
  <c r="I57" i="1"/>
  <c r="I53" i="1"/>
  <c r="I93" i="1"/>
  <c r="I56" i="1"/>
  <c r="J151" i="1"/>
  <c r="M68" i="1"/>
  <c r="N69" i="1"/>
  <c r="M74" i="1"/>
  <c r="I74" i="1"/>
  <c r="I73" i="1"/>
  <c r="J153" i="1"/>
  <c r="J72" i="1"/>
  <c r="H67" i="1"/>
  <c r="I67" i="1" s="1"/>
  <c r="H84" i="1"/>
  <c r="H60" i="1"/>
  <c r="H26" i="1"/>
  <c r="G154" i="1"/>
  <c r="G71" i="1"/>
  <c r="G22" i="1" s="1"/>
  <c r="G21" i="1" s="1"/>
  <c r="K153" i="1" l="1"/>
  <c r="M128" i="1"/>
  <c r="N128" i="1" s="1"/>
  <c r="L128" i="1" s="1"/>
  <c r="K137" i="1"/>
  <c r="K152" i="1"/>
  <c r="K154" i="1" s="1"/>
  <c r="I112" i="1"/>
  <c r="I140" i="1"/>
  <c r="I137" i="1"/>
  <c r="F148" i="1"/>
  <c r="E5" i="4"/>
  <c r="J113" i="2"/>
  <c r="G148" i="1"/>
  <c r="G149" i="1" s="1"/>
  <c r="I120" i="1"/>
  <c r="I126" i="1"/>
  <c r="K23" i="1"/>
  <c r="M126" i="1"/>
  <c r="I111" i="1"/>
  <c r="I115" i="1"/>
  <c r="I76" i="1"/>
  <c r="I77" i="1"/>
  <c r="I80" i="1"/>
  <c r="I116" i="1"/>
  <c r="M85" i="1"/>
  <c r="I106" i="1"/>
  <c r="I134" i="1"/>
  <c r="I81" i="1"/>
  <c r="M116" i="1"/>
  <c r="M115" i="1" s="1"/>
  <c r="N117" i="1"/>
  <c r="N141" i="1"/>
  <c r="N140" i="1" s="1"/>
  <c r="M134" i="1"/>
  <c r="M133" i="1" s="1"/>
  <c r="N135" i="1"/>
  <c r="M112" i="1"/>
  <c r="M111" i="1" s="1"/>
  <c r="N113" i="1"/>
  <c r="M120" i="1"/>
  <c r="M119" i="1" s="1"/>
  <c r="N121" i="1"/>
  <c r="M81" i="1"/>
  <c r="M80" i="1" s="1"/>
  <c r="N82" i="1"/>
  <c r="M77" i="1"/>
  <c r="M76" i="1" s="1"/>
  <c r="N78" i="1"/>
  <c r="M106" i="1"/>
  <c r="M105" i="1" s="1"/>
  <c r="N107" i="1"/>
  <c r="L69" i="1"/>
  <c r="N68" i="1"/>
  <c r="N152" i="1" s="1"/>
  <c r="L86" i="1"/>
  <c r="N85" i="1"/>
  <c r="L85" i="1" s="1"/>
  <c r="L44" i="1"/>
  <c r="N43" i="1"/>
  <c r="N125" i="1"/>
  <c r="M124" i="1"/>
  <c r="I123" i="1"/>
  <c r="M31" i="1"/>
  <c r="N32" i="1"/>
  <c r="M51" i="1"/>
  <c r="N52" i="1"/>
  <c r="M93" i="1"/>
  <c r="N94" i="1"/>
  <c r="N54" i="1"/>
  <c r="M53" i="1"/>
  <c r="M88" i="1"/>
  <c r="N90" i="1"/>
  <c r="M36" i="1"/>
  <c r="N37" i="1"/>
  <c r="M102" i="1"/>
  <c r="N103" i="1"/>
  <c r="N34" i="1"/>
  <c r="M33" i="1"/>
  <c r="I84" i="1"/>
  <c r="M40" i="1"/>
  <c r="N41" i="1"/>
  <c r="N127" i="1"/>
  <c r="N126" i="1" s="1"/>
  <c r="H154" i="1"/>
  <c r="I151" i="1"/>
  <c r="M43" i="1"/>
  <c r="J25" i="1"/>
  <c r="I26" i="1"/>
  <c r="M130" i="1"/>
  <c r="N131" i="1"/>
  <c r="I153" i="1"/>
  <c r="M56" i="1"/>
  <c r="N57" i="1"/>
  <c r="M95" i="1"/>
  <c r="N96" i="1"/>
  <c r="M97" i="1"/>
  <c r="N98" i="1"/>
  <c r="N62" i="1"/>
  <c r="M61" i="1"/>
  <c r="N100" i="1"/>
  <c r="M99" i="1"/>
  <c r="J59" i="1"/>
  <c r="I60" i="1"/>
  <c r="M67" i="1"/>
  <c r="H66" i="1"/>
  <c r="I66" i="1" s="1"/>
  <c r="M73" i="1"/>
  <c r="N74" i="1"/>
  <c r="I72" i="1"/>
  <c r="J71" i="1"/>
  <c r="H59" i="1"/>
  <c r="H71" i="1"/>
  <c r="H25" i="1"/>
  <c r="F154" i="1"/>
  <c r="R142" i="1" l="1"/>
  <c r="N137" i="1"/>
  <c r="I152" i="1"/>
  <c r="F149" i="1"/>
  <c r="C4" i="4"/>
  <c r="C6" i="4" s="1"/>
  <c r="C8" i="4" s="1"/>
  <c r="N67" i="1"/>
  <c r="N66" i="1" s="1"/>
  <c r="K71" i="1"/>
  <c r="J115" i="2"/>
  <c r="F5" i="4"/>
  <c r="L43" i="1"/>
  <c r="M152" i="1"/>
  <c r="L152" i="1" s="1"/>
  <c r="L135" i="1"/>
  <c r="N134" i="1"/>
  <c r="L82" i="1"/>
  <c r="N81" i="1"/>
  <c r="L141" i="1"/>
  <c r="L68" i="1"/>
  <c r="N120" i="1"/>
  <c r="L121" i="1"/>
  <c r="I25" i="1"/>
  <c r="N106" i="1"/>
  <c r="N105" i="1" s="1"/>
  <c r="L107" i="1"/>
  <c r="N112" i="1"/>
  <c r="L113" i="1"/>
  <c r="L117" i="1"/>
  <c r="N116" i="1"/>
  <c r="L78" i="1"/>
  <c r="N77" i="1"/>
  <c r="L96" i="1"/>
  <c r="N95" i="1"/>
  <c r="L95" i="1" s="1"/>
  <c r="L34" i="1"/>
  <c r="N33" i="1"/>
  <c r="L33" i="1" s="1"/>
  <c r="L54" i="1"/>
  <c r="N53" i="1"/>
  <c r="L53" i="1" s="1"/>
  <c r="L74" i="1"/>
  <c r="N73" i="1"/>
  <c r="L57" i="1"/>
  <c r="N56" i="1"/>
  <c r="L56" i="1" s="1"/>
  <c r="L103" i="1"/>
  <c r="N102" i="1"/>
  <c r="L102" i="1" s="1"/>
  <c r="L94" i="1"/>
  <c r="N93" i="1"/>
  <c r="L93" i="1" s="1"/>
  <c r="L125" i="1"/>
  <c r="N124" i="1"/>
  <c r="L127" i="1"/>
  <c r="L126" i="1"/>
  <c r="L37" i="1"/>
  <c r="N36" i="1"/>
  <c r="L36" i="1" s="1"/>
  <c r="L52" i="1"/>
  <c r="N51" i="1"/>
  <c r="L51" i="1" s="1"/>
  <c r="L100" i="1"/>
  <c r="N99" i="1"/>
  <c r="L99" i="1" s="1"/>
  <c r="L62" i="1"/>
  <c r="N61" i="1"/>
  <c r="N60" i="1" s="1"/>
  <c r="N59" i="1" s="1"/>
  <c r="L131" i="1"/>
  <c r="N130" i="1"/>
  <c r="L130" i="1" s="1"/>
  <c r="L41" i="1"/>
  <c r="N40" i="1"/>
  <c r="L40" i="1" s="1"/>
  <c r="L98" i="1"/>
  <c r="N97" i="1"/>
  <c r="L97" i="1" s="1"/>
  <c r="L90" i="1"/>
  <c r="N88" i="1"/>
  <c r="L32" i="1"/>
  <c r="N31" i="1"/>
  <c r="L31" i="1" s="1"/>
  <c r="M151" i="1"/>
  <c r="M26" i="1"/>
  <c r="I59" i="1"/>
  <c r="J23" i="1"/>
  <c r="M84" i="1"/>
  <c r="M60" i="1"/>
  <c r="M123" i="1"/>
  <c r="M66" i="1"/>
  <c r="L66" i="1" s="1"/>
  <c r="M72" i="1"/>
  <c r="M153" i="1"/>
  <c r="H23" i="1"/>
  <c r="L67" i="1" l="1"/>
  <c r="N153" i="1"/>
  <c r="N123" i="1"/>
  <c r="L123" i="1" s="1"/>
  <c r="I71" i="1"/>
  <c r="K22" i="1"/>
  <c r="K21" i="1" s="1"/>
  <c r="K148" i="1" s="1"/>
  <c r="E4" i="4" s="1"/>
  <c r="E6" i="4" s="1"/>
  <c r="E8" i="4" s="1"/>
  <c r="N72" i="1"/>
  <c r="J116" i="2"/>
  <c r="L73" i="1"/>
  <c r="L61" i="1"/>
  <c r="N111" i="1"/>
  <c r="L111" i="1" s="1"/>
  <c r="L112" i="1"/>
  <c r="L137" i="1"/>
  <c r="L140" i="1"/>
  <c r="L105" i="1"/>
  <c r="L106" i="1"/>
  <c r="N76" i="1"/>
  <c r="L76" i="1" s="1"/>
  <c r="L77" i="1"/>
  <c r="N80" i="1"/>
  <c r="L80" i="1" s="1"/>
  <c r="L81" i="1"/>
  <c r="N84" i="1"/>
  <c r="L116" i="1"/>
  <c r="N115" i="1"/>
  <c r="L115" i="1" s="1"/>
  <c r="N133" i="1"/>
  <c r="L133" i="1" s="1"/>
  <c r="L134" i="1"/>
  <c r="L120" i="1"/>
  <c r="N119" i="1"/>
  <c r="L119" i="1" s="1"/>
  <c r="L88" i="1"/>
  <c r="L124" i="1"/>
  <c r="J22" i="1"/>
  <c r="M25" i="1"/>
  <c r="M59" i="1"/>
  <c r="L60" i="1"/>
  <c r="I23" i="1"/>
  <c r="L72" i="1"/>
  <c r="M71" i="1"/>
  <c r="L153" i="1"/>
  <c r="M154" i="1"/>
  <c r="H22" i="1"/>
  <c r="H21" i="1" s="1"/>
  <c r="H148" i="1" s="1"/>
  <c r="H149" i="1" s="1"/>
  <c r="N23" i="1" l="1"/>
  <c r="K149" i="1"/>
  <c r="N71" i="1"/>
  <c r="L71" i="1" s="1"/>
  <c r="L84" i="1"/>
  <c r="J21" i="1"/>
  <c r="J148" i="1" s="1"/>
  <c r="L59" i="1"/>
  <c r="M23" i="1"/>
  <c r="L23" i="1" s="1"/>
  <c r="I22" i="1"/>
  <c r="D4" i="4" l="1"/>
  <c r="D6" i="4" s="1"/>
  <c r="D8" i="4" s="1"/>
  <c r="M22" i="1"/>
  <c r="M21" i="1" s="1"/>
  <c r="J154" i="1"/>
  <c r="I154" i="1" l="1"/>
  <c r="M148" i="1"/>
  <c r="I21" i="1"/>
  <c r="I148" i="1"/>
  <c r="J149" i="1" l="1"/>
  <c r="I149" i="1" s="1"/>
  <c r="M149" i="1"/>
  <c r="N27" i="1"/>
  <c r="Q142" i="1" s="1"/>
  <c r="L28" i="1"/>
  <c r="L27" i="1" l="1"/>
  <c r="N151" i="1"/>
  <c r="N154" i="1" s="1"/>
  <c r="N26" i="1"/>
  <c r="L154" i="1" l="1"/>
  <c r="L151" i="1"/>
  <c r="N25" i="1"/>
  <c r="L26" i="1"/>
  <c r="N22" i="1" l="1"/>
  <c r="L25" i="1"/>
  <c r="N21" i="1" l="1"/>
  <c r="L22" i="1"/>
  <c r="L21" i="1" l="1"/>
  <c r="N148" i="1"/>
  <c r="N149" i="1" l="1"/>
  <c r="L149" i="1" s="1"/>
  <c r="L148" i="1"/>
  <c r="F4" i="4"/>
  <c r="F6" i="4" s="1"/>
  <c r="F8" i="4" s="1"/>
</calcChain>
</file>

<file path=xl/sharedStrings.xml><?xml version="1.0" encoding="utf-8"?>
<sst xmlns="http://schemas.openxmlformats.org/spreadsheetml/2006/main" count="829" uniqueCount="286">
  <si>
    <t>REPUBLIKA HRVATSKA</t>
  </si>
  <si>
    <t>GRAD ZAGREB</t>
  </si>
  <si>
    <t>URED ZA UPRAVLJANJE U</t>
  </si>
  <si>
    <t>HITNIM SITUACIJAMA</t>
  </si>
  <si>
    <t>GLAVA 01: URED</t>
  </si>
  <si>
    <t>Klasa:</t>
  </si>
  <si>
    <t>Urbroj:</t>
  </si>
  <si>
    <t>URED ZA UPRAVLJANJE U HITNIM SITUACIJAMA</t>
  </si>
  <si>
    <t>R.</t>
  </si>
  <si>
    <t>Funk.</t>
  </si>
  <si>
    <t>Izvori</t>
  </si>
  <si>
    <t>br.</t>
  </si>
  <si>
    <t>ŠIFRA</t>
  </si>
  <si>
    <t>NAZIV</t>
  </si>
  <si>
    <t>klasi.</t>
  </si>
  <si>
    <t>financ.</t>
  </si>
  <si>
    <t>Povećanje - smanjenje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</si>
  <si>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</si>
  <si>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</si>
  <si>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</si>
  <si>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</si>
  <si>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</si>
  <si>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</si>
  <si>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</si>
  <si>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PRORAČUNSKIH KORISNIKA</t>
  </si>
  <si>
    <t>6711</t>
  </si>
  <si>
    <t>Prihodi za financiranje rashoda poslovanja</t>
  </si>
  <si>
    <t>6712</t>
  </si>
  <si>
    <t>Prihodi za financiranje rashoda za nabavu nefinancijske imovine</t>
  </si>
  <si>
    <t>Program 1001. REDOVNA DJELATNOST UPRAVNIH TIJELA</t>
  </si>
  <si>
    <t>Aktivnost A100001. OSNOVNA AKTIVNOST</t>
  </si>
  <si>
    <t>311</t>
  </si>
  <si>
    <t>3111</t>
  </si>
  <si>
    <t>Plaće za redovan rad</t>
  </si>
  <si>
    <t>0111</t>
  </si>
  <si>
    <t>3112</t>
  </si>
  <si>
    <t>Plaće u naravi</t>
  </si>
  <si>
    <t>3113</t>
  </si>
  <si>
    <t>Plaće za prekovremeni rad</t>
  </si>
  <si>
    <t>Ostali rashodi za zaposlene</t>
  </si>
  <si>
    <t>3121</t>
  </si>
  <si>
    <t>313</t>
  </si>
  <si>
    <t>Doprinosi na plaće</t>
  </si>
  <si>
    <t>3132</t>
  </si>
  <si>
    <t>3133</t>
  </si>
  <si>
    <t>321</t>
  </si>
  <si>
    <t>Naknade troškova zaposlenima</t>
  </si>
  <si>
    <t>7</t>
  </si>
  <si>
    <t>3211</t>
  </si>
  <si>
    <t>Službena putovanja</t>
  </si>
  <si>
    <t>8</t>
  </si>
  <si>
    <t>3212</t>
  </si>
  <si>
    <t>9</t>
  </si>
  <si>
    <t>3213</t>
  </si>
  <si>
    <t>Stručno usavršavanje zaposlenika</t>
  </si>
  <si>
    <t>322</t>
  </si>
  <si>
    <t>Rashodi za materijal i energiju</t>
  </si>
  <si>
    <t>10</t>
  </si>
  <si>
    <t>3221</t>
  </si>
  <si>
    <t>Uredski materijal i ostali materijalni rashodi</t>
  </si>
  <si>
    <t>11</t>
  </si>
  <si>
    <t>3227</t>
  </si>
  <si>
    <t>Službena, radna i zaštitna odjeća i obuća</t>
  </si>
  <si>
    <t>323</t>
  </si>
  <si>
    <t>Rashodi za usluge</t>
  </si>
  <si>
    <t>12</t>
  </si>
  <si>
    <t>3231</t>
  </si>
  <si>
    <t>Usluge telefona, pošte i prijevoza</t>
  </si>
  <si>
    <t>13</t>
  </si>
  <si>
    <t>3233</t>
  </si>
  <si>
    <t>Usluge promidžbe i informiranja</t>
  </si>
  <si>
    <t>14</t>
  </si>
  <si>
    <t>3236</t>
  </si>
  <si>
    <t>Zdravstvene i veterinarske usluge</t>
  </si>
  <si>
    <t>15</t>
  </si>
  <si>
    <t>3237</t>
  </si>
  <si>
    <t>Intelektualne i osobne usluge</t>
  </si>
  <si>
    <t>16</t>
  </si>
  <si>
    <t>3239</t>
  </si>
  <si>
    <t>Ostale usluge</t>
  </si>
  <si>
    <t>Naknade troškova osobama izvan radnog odnosa</t>
  </si>
  <si>
    <t>17</t>
  </si>
  <si>
    <t>3241</t>
  </si>
  <si>
    <t>329</t>
  </si>
  <si>
    <t>Ostali nespomenuti rashodi poslovanja</t>
  </si>
  <si>
    <t>18</t>
  </si>
  <si>
    <t>3293</t>
  </si>
  <si>
    <t>Reprezentacija</t>
  </si>
  <si>
    <t>19</t>
  </si>
  <si>
    <t>3299</t>
  </si>
  <si>
    <t>Ostali financijski rashodi</t>
  </si>
  <si>
    <t>20</t>
  </si>
  <si>
    <t>3431</t>
  </si>
  <si>
    <t>Bankarske usluge i usluge platnog prometa</t>
  </si>
  <si>
    <t>Program 1001. OPREMANJE JAVNE UPRAVE</t>
  </si>
  <si>
    <t>Aktivnost A100001. NABAVA OPREME ZA UPRAVNA TIJELA</t>
  </si>
  <si>
    <t>422</t>
  </si>
  <si>
    <t>Postrojenja i oprema</t>
  </si>
  <si>
    <t>21</t>
  </si>
  <si>
    <t>4222</t>
  </si>
  <si>
    <t>Komunikacijska oprema</t>
  </si>
  <si>
    <t>22</t>
  </si>
  <si>
    <t>4223</t>
  </si>
  <si>
    <t>Oprema za održavanje i zaštitu</t>
  </si>
  <si>
    <t>23</t>
  </si>
  <si>
    <t>4225</t>
  </si>
  <si>
    <t>Instrumenti, uređaji i strojevi</t>
  </si>
  <si>
    <t>Program 1002. VATROGASNA ZAJEDNICA GRADA ZAGREBA</t>
  </si>
  <si>
    <t>381</t>
  </si>
  <si>
    <t>3811</t>
  </si>
  <si>
    <t>0320</t>
  </si>
  <si>
    <t>Program 1001. ZAŠTITA I SPAŠAVANJE ZA GRAD ZAGREB</t>
  </si>
  <si>
    <t>Aktivnost A100002. GORSKA SLUŽBA SPAŠAVANJA</t>
  </si>
  <si>
    <t>0360</t>
  </si>
  <si>
    <t>Materijal i sirovine</t>
  </si>
  <si>
    <t>Ostale naknade građanima i kućanstvima iz proračuna</t>
  </si>
  <si>
    <t>3721</t>
  </si>
  <si>
    <t>Naknade građanima i kućanstvima u novcu</t>
  </si>
  <si>
    <t>4262</t>
  </si>
  <si>
    <t>Ulaganja u računalne programe</t>
  </si>
  <si>
    <t>3238</t>
  </si>
  <si>
    <t>Računalne usluge</t>
  </si>
  <si>
    <t>Uredska oprema i namještaj</t>
  </si>
  <si>
    <t>Šifrarnik:</t>
  </si>
  <si>
    <t>Opći prihodi i primici</t>
  </si>
  <si>
    <t>UKUPNO</t>
  </si>
  <si>
    <t>Izvršni i zakonodavna tijela</t>
  </si>
  <si>
    <t>Usluge protupožarne zaštite</t>
  </si>
  <si>
    <t>Rashodi za javni red i sigurnost koji nisu drugdje svrstani</t>
  </si>
  <si>
    <t>PROČELNIK:</t>
  </si>
  <si>
    <t>Pavle Kalinić</t>
  </si>
  <si>
    <t>3232</t>
  </si>
  <si>
    <t>Usluge tekućeg i investicijskog održavanja</t>
  </si>
  <si>
    <t>24</t>
  </si>
  <si>
    <t>Aktivnost A100015. POTRESNI RIZIK GRADA ZAGREBA</t>
  </si>
  <si>
    <t>4212</t>
  </si>
  <si>
    <t>Aktivnost A100017. PROCJENA UGROŽENOSTI OD POŽARA</t>
  </si>
  <si>
    <t>Doprinosi za obvezno zdravstveno osiguranje</t>
  </si>
  <si>
    <t>Doprinosi za obvezno osiguranje u slučaju nezaposlenosti</t>
  </si>
  <si>
    <t xml:space="preserve">Naknade za prijevoz, za rad na terenu i odvojeni život </t>
  </si>
  <si>
    <t>3235</t>
  </si>
  <si>
    <t>Zakupnine i najamnine</t>
  </si>
  <si>
    <t>25</t>
  </si>
  <si>
    <t>Aktivnost A100001. REDOVNA DJELATNOST VATROGASNE ZAJEDNICE GRADA ZAGREBA</t>
  </si>
  <si>
    <t>26</t>
  </si>
  <si>
    <t xml:space="preserve">Tekuće donacije u novcu </t>
  </si>
  <si>
    <t>27</t>
  </si>
  <si>
    <t>Aktivnost A100006. SANACIJA POSLJEDICA HITNIH SITUACIJA, VELIKIH NESREĆA I KATASTROFA</t>
  </si>
  <si>
    <t>28</t>
  </si>
  <si>
    <t>Aktivnost A100007. SUDJELOVANJE UDRUGA U SUSTAVU ZAŠTITE I SPAŠAVANJA</t>
  </si>
  <si>
    <t>29</t>
  </si>
  <si>
    <t>Aktivnost A100010. RAZVOJ CIVILNE ZAŠTITE GRADA ZAGREBA</t>
  </si>
  <si>
    <t>30</t>
  </si>
  <si>
    <t>31</t>
  </si>
  <si>
    <t>32</t>
  </si>
  <si>
    <t>Usluge telefona pošte i prijevoza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</si>
  <si>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</si>
  <si>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</si>
  <si>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</si>
  <si>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</si>
  <si>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</si>
  <si>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</si>
  <si>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</si>
  <si>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</si>
  <si>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</si>
  <si>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Aktivnost A100011. RAZVOJ GEOGRAFSKO-INFORMACIJSKOG SUSTAVA ZA HITNE SITUACIJE</t>
  </si>
  <si>
    <t>42</t>
  </si>
  <si>
    <t>Aktivnost A100012. UVOĐENJE SUSTAVA UPRAVLJANJA INFORMACIJSKOM SIGURNOŠĆU GRADA ZAGREBA</t>
  </si>
  <si>
    <t>43</t>
  </si>
  <si>
    <t>Aktivnost A100013. IZRADA STUDIJA ZA SANIRANJE POSLJEDICA POTRESA</t>
  </si>
  <si>
    <t>44</t>
  </si>
  <si>
    <t>45</t>
  </si>
  <si>
    <t>46</t>
  </si>
  <si>
    <t>47</t>
  </si>
  <si>
    <t>48</t>
  </si>
  <si>
    <t>49</t>
  </si>
  <si>
    <t>50</t>
  </si>
  <si>
    <t>Rashodi za nabavu proizvedene dugotrajne imovine</t>
  </si>
  <si>
    <t>Plan 2018.</t>
  </si>
  <si>
    <t>Plaće (Bruto)</t>
  </si>
  <si>
    <t>4221</t>
  </si>
  <si>
    <t>Aktivnost A100016. CENTAR ZA RUKOVOĐENJE I KOORDINACIJU OPERATIVNIH SNAGA GZ</t>
  </si>
  <si>
    <t>4511</t>
  </si>
  <si>
    <t>Dodatna ulaganja na građevinskim objektima</t>
  </si>
  <si>
    <t>51</t>
  </si>
  <si>
    <t xml:space="preserve">Nematerijalna proizvedena imovina </t>
  </si>
  <si>
    <t xml:space="preserve">Građevinski objekti </t>
  </si>
  <si>
    <t xml:space="preserve">Projek K100001. IZGRADNJA VATROGASNE INFRASTRUKTURE </t>
  </si>
  <si>
    <t>Prijedlog plana 2019.</t>
  </si>
  <si>
    <t>Plan 2020.</t>
  </si>
  <si>
    <t>Plan 2021.</t>
  </si>
  <si>
    <t>Indeks 21/20</t>
  </si>
  <si>
    <t>Indeks 20/19</t>
  </si>
  <si>
    <t>novo</t>
  </si>
  <si>
    <t>Postrojenja I oprema</t>
  </si>
  <si>
    <t>Uredska oprema I namještaj</t>
  </si>
  <si>
    <t>GLAVA 02: JAVNA VATROGASNA POSTROJBA</t>
  </si>
  <si>
    <t>JAVNA VATROGASNA POSTROJBA</t>
  </si>
  <si>
    <t>klas.</t>
  </si>
  <si>
    <t>Novi plan 2021.</t>
  </si>
  <si>
    <t>PRIHODI IZ PRORAČUNA ZA FINANCIRANJE REDOVNE DJELATNOSTI KORISNIKA PRORAČUNA</t>
  </si>
  <si>
    <t xml:space="preserve">Program 1001. JAVNA VATROGASNA POSTROJBA GRADA ZAGREBA </t>
  </si>
  <si>
    <t>Aktivnost A100001. REDOVNA DJELATNOST JAVNE VATROGASNE POSTROJBE</t>
  </si>
  <si>
    <t>3114</t>
  </si>
  <si>
    <t>Plaće za posebne uvjete rada</t>
  </si>
  <si>
    <t>3131</t>
  </si>
  <si>
    <t>Doprinosi za mirovinsko osiguranje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</si>
  <si>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</si>
  <si>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</si>
  <si>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</si>
  <si>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</si>
  <si>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</si>
  <si>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</si>
  <si>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</si>
  <si>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 xml:space="preserve">Usluge tekućeg i investicijskog održavanja </t>
  </si>
  <si>
    <t>3234</t>
  </si>
  <si>
    <t>Komunalne usluge</t>
  </si>
  <si>
    <t>3291</t>
  </si>
  <si>
    <t>Naknade za rad predstavničkih i izvršnih tijela, povjerenstava i sl.</t>
  </si>
  <si>
    <t>3292</t>
  </si>
  <si>
    <t>Premije osiguranja</t>
  </si>
  <si>
    <t>3294</t>
  </si>
  <si>
    <t>Članarine</t>
  </si>
  <si>
    <t>3295</t>
  </si>
  <si>
    <t>Pristojbe i naknade</t>
  </si>
  <si>
    <t>Aktivnost A100002. OPREMANJE JAVNE VATROGASNE POSTROJBE</t>
  </si>
  <si>
    <t>Prijevozna sredstva</t>
  </si>
  <si>
    <t>4231</t>
  </si>
  <si>
    <t>Prijevozna sredstva u cestovnom prometu</t>
  </si>
  <si>
    <t>Nematerijalna proizvedena imovina</t>
  </si>
  <si>
    <t>Aktivnost A100003. JAVNA VATROGASNA POSTROJBA - DECENTRALIZIRANE FUNKCIJE</t>
  </si>
  <si>
    <t>Usluge telefona,pošte i prijevoza</t>
  </si>
  <si>
    <t>343</t>
  </si>
  <si>
    <t>3433</t>
  </si>
  <si>
    <t>Zatezne kamate</t>
  </si>
  <si>
    <t>PROČELNIK</t>
  </si>
  <si>
    <t>FINANCIRANJE DJELATNOSTI IZ VLASTITIH I NAMJENSKIH PRIHODA</t>
  </si>
  <si>
    <t xml:space="preserve">Naknade troškova zaposlenima </t>
  </si>
  <si>
    <t xml:space="preserve">Rashodi za materijal i energiju </t>
  </si>
  <si>
    <t xml:space="preserve">Ostali nespomenuti rashodi poslovanja </t>
  </si>
  <si>
    <t>4226</t>
  </si>
  <si>
    <t>Sportska i glazbena oprema</t>
  </si>
  <si>
    <t>Vlastiti prihodi</t>
  </si>
  <si>
    <t>Glava 01</t>
  </si>
  <si>
    <t>Glava 02</t>
  </si>
  <si>
    <t>JVP VP</t>
  </si>
  <si>
    <t>Ukupno (3+4)</t>
  </si>
  <si>
    <t>Plan</t>
  </si>
  <si>
    <t>Projekcija</t>
  </si>
  <si>
    <t>Projekcija 2020.</t>
  </si>
  <si>
    <t>Projekcija 2021.</t>
  </si>
  <si>
    <t>Plan 2019.</t>
  </si>
  <si>
    <t>Kontrola 3</t>
  </si>
  <si>
    <t>Kontrola 4</t>
  </si>
  <si>
    <t>Ukupno glave (1+2)</t>
  </si>
  <si>
    <t>Projekcija 2022.</t>
  </si>
  <si>
    <t>Novi plan 2022.</t>
  </si>
  <si>
    <t xml:space="preserve">Zagreb, </t>
  </si>
  <si>
    <t>PRIJEDLOG FINANCIJSKOG PLANA ZA 2020 i PROJEKCIJA ZA 2021. i 2022. GODINU</t>
  </si>
  <si>
    <t>PRIJEDLOG FINANCIJSKOG PLANA ZA 2020. GODINU SA PROJEKCIJOM NA 2021. I 2022.GODINU</t>
  </si>
  <si>
    <t>4233</t>
  </si>
  <si>
    <t>Prijevozna sredstva u pomorskom prometu</t>
  </si>
  <si>
    <t>423</t>
  </si>
  <si>
    <t>Prijevozna sredstva u pomorskom prijevozu</t>
  </si>
  <si>
    <t>Klasa:400-02/19-01/7</t>
  </si>
  <si>
    <t>Urbroj 251-366-100-19-2</t>
  </si>
  <si>
    <t>Zagreb, 24.09.2019.</t>
  </si>
  <si>
    <t>661</t>
  </si>
  <si>
    <t>66</t>
  </si>
  <si>
    <t>Prihodi od prodaje prizvoda i robe te pruženih usluga</t>
  </si>
  <si>
    <t xml:space="preserve">Izvor 3.1.1. VLASTITI PRIHODI </t>
  </si>
  <si>
    <t>426</t>
  </si>
  <si>
    <t>Ulaganje u računalne programe</t>
  </si>
  <si>
    <t>Povećanje /umanjenje</t>
  </si>
  <si>
    <t>Plan 2024.</t>
  </si>
  <si>
    <t>Plan 2025.</t>
  </si>
  <si>
    <t>Plan 2026.</t>
  </si>
  <si>
    <t>PRIHODI OD PRODAJE PROIZVODA I ROBE TE PRUŽENIH USLUGA</t>
  </si>
  <si>
    <t>Gordan Bosanac</t>
  </si>
  <si>
    <t>Aktivnost A022119A211901. REDOVNA DJELATNOST PRORAČUNSKIH KORISNIKA</t>
  </si>
  <si>
    <t>Predsjednik Vatrogasnog vijeća</t>
  </si>
  <si>
    <t>Novi plan 2024.</t>
  </si>
  <si>
    <t>PRIJEDLOG I.IZMJENE I DOPUNE FINANCIJSKOG PLANA VLASTITIH I NAMJENSKIH PRIHODA U 2024.GODINI</t>
  </si>
  <si>
    <t>Zagreb, 27.05.2024.godine</t>
  </si>
  <si>
    <t>251-366-100-24-2</t>
  </si>
  <si>
    <t>400-01/24-01/1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</si>
</sst>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(#,##0.00\);0.00"/>
    <numFmt numFmtId="165" formatCode="* #,##0.00;\(#,##0.00\);0.00"/>
    <numFmt numFmtId="166" formatCode="* #,##0.000;\(#,##0.000\);0.000"/>
    <numFmt numFmtId="167" formatCode="#,##0.0;\(#,##0.0\);0.0"/>
    <numFmt numFmtId="168" formatCode="#,##0;\(#,##0\);0"/>
  </numFmts>
  <fonts count="9">
    <font>
      <sz val="10"/>
      <name val="CRO_Korinna-Norm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CRO_Korinna-Normal"/>
      <charset val="238"/>
    </font>
    <font>
      <sz val="8"/>
      <name val="CRO_Korinna-Normal"/>
      <charset val="238"/>
    </font>
    <font>
      <b/>
      <sz val="10"/>
      <name val="CRO_Korinna-Norm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40" fontId="0" fillId="0" borderId="0"/>
    <xf numFmtId="40" fontId="1" fillId="0" borderId="0"/>
  </cellStyleXfs>
  <cellXfs count="214">
    <xf numFmtId="40" fontId="0" fillId="0" borderId="0" xfId="0"/>
    <xf numFmtId="40" fontId="1" fillId="0" borderId="0" xfId="0" applyFont="1" applyAlignment="1">
      <alignment horizontal="left" vertical="center"/>
    </xf>
    <xf numFmtId="4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0" fontId="1" fillId="0" borderId="0" xfId="0" quotePrefix="1" applyFont="1" applyAlignment="1">
      <alignment vertical="center"/>
    </xf>
    <xf numFmtId="40" fontId="1" fillId="0" borderId="0" xfId="0" applyFont="1" applyAlignment="1">
      <alignment horizontal="center" vertical="center"/>
    </xf>
    <xf numFmtId="4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40" fontId="1" fillId="0" borderId="3" xfId="0" quotePrefix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0" fontId="1" fillId="0" borderId="0" xfId="0" quotePrefix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4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quotePrefix="1" applyNumberFormat="1" applyFont="1" applyAlignment="1">
      <alignment vertical="center" wrapText="1"/>
    </xf>
    <xf numFmtId="49" fontId="2" fillId="0" borderId="0" xfId="0" quotePrefix="1" applyNumberFormat="1" applyFont="1" applyAlignment="1">
      <alignment vertical="center" wrapText="1"/>
    </xf>
    <xf numFmtId="49" fontId="2" fillId="0" borderId="0" xfId="0" quotePrefix="1" applyNumberFormat="1" applyFont="1" applyAlignment="1">
      <alignment vertical="center"/>
    </xf>
    <xf numFmtId="164" fontId="2" fillId="0" borderId="0" xfId="0" quotePrefix="1" applyNumberFormat="1" applyFont="1" applyAlignment="1">
      <alignment vertical="center"/>
    </xf>
    <xf numFmtId="49" fontId="1" fillId="0" borderId="0" xfId="0" quotePrefix="1" applyNumberFormat="1" applyFont="1" applyAlignment="1">
      <alignment vertical="center"/>
    </xf>
    <xf numFmtId="164" fontId="1" fillId="0" borderId="0" xfId="0" quotePrefix="1" applyNumberFormat="1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40" fontId="1" fillId="0" borderId="4" xfId="0" quotePrefix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0" fontId="1" fillId="0" borderId="4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" fontId="1" fillId="0" borderId="0" xfId="0" quotePrefix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0" fontId="1" fillId="0" borderId="0" xfId="0" applyFont="1" applyAlignment="1">
      <alignment horizontal="right" vertical="center"/>
    </xf>
    <xf numFmtId="164" fontId="1" fillId="0" borderId="0" xfId="0" quotePrefix="1" applyNumberFormat="1" applyFont="1" applyAlignment="1">
      <alignment horizontal="left" vertical="center"/>
    </xf>
    <xf numFmtId="1" fontId="1" fillId="0" borderId="4" xfId="0" quotePrefix="1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40" fontId="2" fillId="0" borderId="0" xfId="0" applyFont="1" applyAlignment="1">
      <alignment horizontal="center" vertical="center"/>
    </xf>
    <xf numFmtId="40" fontId="1" fillId="0" borderId="0" xfId="0" applyFont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4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166" fontId="2" fillId="0" borderId="0" xfId="0" quotePrefix="1" applyNumberFormat="1" applyFont="1" applyAlignment="1">
      <alignment vertical="center" wrapText="1"/>
    </xf>
    <xf numFmtId="166" fontId="1" fillId="0" borderId="0" xfId="0" quotePrefix="1" applyNumberFormat="1" applyFont="1" applyAlignment="1">
      <alignment vertical="center" wrapText="1"/>
    </xf>
    <xf numFmtId="166" fontId="2" fillId="0" borderId="0" xfId="0" quotePrefix="1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4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4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0" fontId="4" fillId="0" borderId="0" xfId="0" quotePrefix="1" applyFont="1" applyAlignment="1">
      <alignment vertical="center"/>
    </xf>
    <xf numFmtId="40" fontId="0" fillId="0" borderId="0" xfId="0" applyAlignment="1">
      <alignment vertical="center" wrapText="1"/>
    </xf>
    <xf numFmtId="40" fontId="0" fillId="0" borderId="0" xfId="0" quotePrefix="1" applyAlignment="1">
      <alignment vertical="center"/>
    </xf>
    <xf numFmtId="40" fontId="4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" fillId="0" borderId="0" xfId="0" quotePrefix="1" applyNumberFormat="1" applyFont="1" applyAlignment="1">
      <alignment vertical="center" wrapText="1"/>
    </xf>
    <xf numFmtId="40" fontId="0" fillId="0" borderId="0" xfId="0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Alignment="1">
      <alignment vertical="center"/>
    </xf>
    <xf numFmtId="164" fontId="0" fillId="0" borderId="0" xfId="0" quotePrefix="1" applyNumberFormat="1" applyAlignment="1">
      <alignment vertical="center" wrapText="1"/>
    </xf>
    <xf numFmtId="167" fontId="0" fillId="0" borderId="0" xfId="0" quotePrefix="1" applyNumberFormat="1" applyAlignment="1">
      <alignment vertical="center" wrapText="1"/>
    </xf>
    <xf numFmtId="40" fontId="0" fillId="0" borderId="0" xfId="0" applyAlignment="1">
      <alignment horizontal="center" vertical="center" wrapText="1"/>
    </xf>
    <xf numFmtId="49" fontId="0" fillId="0" borderId="0" xfId="0" quotePrefix="1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167" fontId="1" fillId="0" borderId="4" xfId="0" applyNumberFormat="1" applyFont="1" applyBorder="1" applyAlignment="1">
      <alignment horizontal="center" vertical="center"/>
    </xf>
    <xf numFmtId="40" fontId="0" fillId="0" borderId="5" xfId="0" quotePrefix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7" fontId="1" fillId="0" borderId="5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0" fontId="4" fillId="0" borderId="0" xfId="0" applyFont="1"/>
    <xf numFmtId="49" fontId="4" fillId="0" borderId="0" xfId="0" applyNumberFormat="1" applyFont="1"/>
    <xf numFmtId="40" fontId="5" fillId="0" borderId="0" xfId="0" applyFont="1"/>
    <xf numFmtId="49" fontId="5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0" fontId="1" fillId="0" borderId="0" xfId="0" applyFont="1"/>
    <xf numFmtId="40" fontId="4" fillId="0" borderId="0" xfId="0" quotePrefix="1" applyFont="1"/>
    <xf numFmtId="40" fontId="2" fillId="0" borderId="0" xfId="0" applyFont="1"/>
    <xf numFmtId="40" fontId="5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0" fontId="1" fillId="0" borderId="0" xfId="0" quotePrefix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4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0" xfId="0" quotePrefix="1" applyNumberFormat="1" applyFont="1" applyAlignment="1">
      <alignment vertical="top" wrapText="1"/>
    </xf>
    <xf numFmtId="4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0" fontId="0" fillId="0" borderId="0" xfId="0" quotePrefix="1" applyAlignment="1">
      <alignment horizontal="center" vertical="top"/>
    </xf>
    <xf numFmtId="49" fontId="0" fillId="0" borderId="0" xfId="0" applyNumberFormat="1" applyAlignment="1">
      <alignment vertical="top"/>
    </xf>
    <xf numFmtId="40" fontId="0" fillId="0" borderId="0" xfId="0" applyAlignment="1">
      <alignment vertical="top"/>
    </xf>
    <xf numFmtId="164" fontId="0" fillId="0" borderId="0" xfId="0" quotePrefix="1" applyNumberFormat="1" applyAlignment="1">
      <alignment vertical="top" wrapText="1"/>
    </xf>
    <xf numFmtId="40" fontId="2" fillId="0" borderId="0" xfId="0" applyFont="1" applyAlignment="1">
      <alignment horizontal="center" vertical="top"/>
    </xf>
    <xf numFmtId="40" fontId="0" fillId="0" borderId="0" xfId="0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40" fontId="0" fillId="0" borderId="0" xfId="0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40" fontId="0" fillId="0" borderId="0" xfId="0" quotePrefix="1" applyAlignment="1">
      <alignment horizontal="center"/>
    </xf>
    <xf numFmtId="49" fontId="0" fillId="0" borderId="0" xfId="0" applyNumberFormat="1"/>
    <xf numFmtId="40" fontId="1" fillId="0" borderId="3" xfId="0" applyFont="1" applyBorder="1" applyAlignment="1">
      <alignment horizontal="center"/>
    </xf>
    <xf numFmtId="49" fontId="1" fillId="0" borderId="3" xfId="0" applyNumberFormat="1" applyFont="1" applyBorder="1"/>
    <xf numFmtId="40" fontId="1" fillId="0" borderId="3" xfId="0" quotePrefix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3" xfId="0" quotePrefix="1" applyNumberFormat="1" applyBorder="1" applyAlignment="1">
      <alignment horizontal="center"/>
    </xf>
    <xf numFmtId="4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0" fontId="0" fillId="0" borderId="5" xfId="0" applyBorder="1"/>
    <xf numFmtId="40" fontId="3" fillId="0" borderId="0" xfId="0" applyFont="1" applyAlignment="1">
      <alignment horizontal="center" vertical="center" wrapText="1"/>
    </xf>
    <xf numFmtId="40" fontId="6" fillId="0" borderId="0" xfId="0" applyFont="1"/>
    <xf numFmtId="40" fontId="0" fillId="0" borderId="4" xfId="0" applyBorder="1" applyAlignment="1">
      <alignment horizontal="center"/>
    </xf>
    <xf numFmtId="40" fontId="0" fillId="0" borderId="4" xfId="0" applyBorder="1"/>
    <xf numFmtId="0" fontId="0" fillId="0" borderId="4" xfId="0" applyNumberFormat="1" applyBorder="1" applyAlignment="1">
      <alignment horizontal="center"/>
    </xf>
    <xf numFmtId="167" fontId="1" fillId="2" borderId="0" xfId="0" applyNumberFormat="1" applyFont="1" applyFill="1" applyAlignment="1">
      <alignment vertical="center"/>
    </xf>
    <xf numFmtId="167" fontId="2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quotePrefix="1" applyNumberFormat="1" applyFont="1" applyFill="1" applyAlignment="1">
      <alignment horizontal="center" vertical="center"/>
    </xf>
    <xf numFmtId="167" fontId="2" fillId="2" borderId="0" xfId="0" quotePrefix="1" applyNumberFormat="1" applyFont="1" applyFill="1" applyAlignment="1">
      <alignment vertical="center" wrapText="1"/>
    </xf>
    <xf numFmtId="164" fontId="2" fillId="2" borderId="0" xfId="0" quotePrefix="1" applyNumberFormat="1" applyFont="1" applyFill="1" applyAlignment="1">
      <alignment vertical="center" wrapText="1"/>
    </xf>
    <xf numFmtId="167" fontId="0" fillId="2" borderId="0" xfId="0" quotePrefix="1" applyNumberFormat="1" applyFill="1" applyAlignment="1">
      <alignment vertical="center" wrapText="1"/>
    </xf>
    <xf numFmtId="167" fontId="1" fillId="2" borderId="4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40" fontId="0" fillId="2" borderId="0" xfId="0" applyFill="1"/>
    <xf numFmtId="40" fontId="1" fillId="2" borderId="0" xfId="0" applyFont="1" applyFill="1"/>
    <xf numFmtId="40" fontId="2" fillId="2" borderId="0" xfId="0" applyFont="1" applyFill="1"/>
    <xf numFmtId="4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2" borderId="3" xfId="0" quotePrefix="1" applyNumberFormat="1" applyFill="1" applyBorder="1" applyAlignment="1">
      <alignment horizontal="center"/>
    </xf>
    <xf numFmtId="164" fontId="1" fillId="2" borderId="0" xfId="0" quotePrefix="1" applyNumberFormat="1" applyFont="1" applyFill="1" applyAlignment="1">
      <alignment horizontal="center"/>
    </xf>
    <xf numFmtId="164" fontId="2" fillId="2" borderId="0" xfId="0" quotePrefix="1" applyNumberFormat="1" applyFont="1" applyFill="1" applyAlignment="1">
      <alignment vertical="top" wrapText="1"/>
    </xf>
    <xf numFmtId="164" fontId="0" fillId="2" borderId="0" xfId="0" quotePrefix="1" applyNumberFormat="1" applyFill="1" applyAlignment="1">
      <alignment vertical="top" wrapText="1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top" wrapText="1"/>
    </xf>
    <xf numFmtId="49" fontId="8" fillId="0" borderId="0" xfId="0" applyNumberFormat="1" applyFont="1" applyAlignment="1">
      <alignment vertical="top" wrapText="1"/>
    </xf>
    <xf numFmtId="40" fontId="8" fillId="0" borderId="0" xfId="0" applyFont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164" fontId="8" fillId="0" borderId="0" xfId="0" quotePrefix="1" applyNumberFormat="1" applyFont="1" applyAlignment="1">
      <alignment vertical="top" wrapText="1"/>
    </xf>
    <xf numFmtId="164" fontId="0" fillId="0" borderId="0" xfId="0" applyNumberForma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164" fontId="1" fillId="3" borderId="0" xfId="0" applyNumberFormat="1" applyFont="1" applyFill="1"/>
    <xf numFmtId="40" fontId="0" fillId="3" borderId="0" xfId="0" applyFill="1"/>
    <xf numFmtId="49" fontId="1" fillId="3" borderId="3" xfId="0" applyNumberFormat="1" applyFont="1" applyFill="1" applyBorder="1" applyAlignment="1">
      <alignment horizontal="center"/>
    </xf>
    <xf numFmtId="164" fontId="1" fillId="3" borderId="0" xfId="0" quotePrefix="1" applyNumberFormat="1" applyFont="1" applyFill="1" applyAlignment="1">
      <alignment horizontal="center"/>
    </xf>
    <xf numFmtId="164" fontId="2" fillId="3" borderId="0" xfId="0" quotePrefix="1" applyNumberFormat="1" applyFont="1" applyFill="1" applyAlignment="1">
      <alignment vertical="top" wrapText="1"/>
    </xf>
    <xf numFmtId="164" fontId="0" fillId="3" borderId="0" xfId="0" quotePrefix="1" applyNumberFormat="1" applyFill="1" applyAlignment="1">
      <alignment vertical="top" wrapText="1"/>
    </xf>
    <xf numFmtId="164" fontId="8" fillId="3" borderId="0" xfId="0" quotePrefix="1" applyNumberFormat="1" applyFont="1" applyFill="1" applyAlignment="1">
      <alignment vertical="top" wrapText="1"/>
    </xf>
    <xf numFmtId="164" fontId="2" fillId="3" borderId="0" xfId="0" applyNumberFormat="1" applyFont="1" applyFill="1"/>
    <xf numFmtId="165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/>
    <xf numFmtId="164" fontId="1" fillId="4" borderId="0" xfId="0" applyNumberFormat="1" applyFont="1" applyFill="1"/>
    <xf numFmtId="4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0" fontId="1" fillId="0" borderId="0" xfId="0" applyFont="1" applyAlignment="1">
      <alignment horizontal="center" vertical="center"/>
    </xf>
    <xf numFmtId="40" fontId="2" fillId="0" borderId="0" xfId="0" applyFont="1" applyAlignment="1">
      <alignment vertical="center" wrapText="1"/>
    </xf>
    <xf numFmtId="40" fontId="3" fillId="0" borderId="0" xfId="0" applyFont="1" applyAlignment="1">
      <alignment horizontal="center" vertical="center"/>
    </xf>
    <xf numFmtId="40" fontId="5" fillId="0" borderId="0" xfId="0" applyFont="1" applyAlignment="1">
      <alignment horizontal="center" vertical="center"/>
    </xf>
    <xf numFmtId="4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0" fontId="2" fillId="0" borderId="0" xfId="0" applyFont="1" applyAlignment="1">
      <alignment vertical="top" wrapText="1"/>
    </xf>
    <xf numFmtId="40" fontId="5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40" fontId="5" fillId="0" borderId="0" xfId="0" applyFont="1"/>
    <xf numFmtId="40" fontId="4" fillId="0" borderId="0" xfId="0" applyFont="1"/>
  </cellXfs>
  <cellStyles count="2">
    <cellStyle name="Normal 2" xfId="1" xr:uid="{00000000-0005-0000-0000-00002F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6"/>
  <sheetViews>
    <sheetView view="pageBreakPreview" zoomScale="120" zoomScaleNormal="120" zoomScaleSheetLayoutView="120" workbookViewId="0">
      <selection activeCell="A10" sqref="A10:M10"/>
    </sheetView>
  </sheetViews>
  <sheetFormatPr defaultRowHeight="12.75"/>
  <cols>
    <col min="1" max="1" width="5.7109375" style="9" customWidth="1"/>
    <col min="2" max="2" width="10.7109375" style="3" customWidth="1"/>
    <col min="3" max="3" width="50.7109375" style="2" customWidth="1"/>
    <col min="4" max="5" width="5.7109375" style="7" customWidth="1"/>
    <col min="6" max="6" width="15.7109375" style="6" customWidth="1"/>
    <col min="7" max="7" width="11.85546875" style="6" customWidth="1"/>
    <col min="8" max="8" width="14.140625" style="6" customWidth="1"/>
    <col min="9" max="9" width="9.140625" style="6" customWidth="1"/>
    <col min="10" max="10" width="19.28515625" style="2" hidden="1" customWidth="1"/>
    <col min="11" max="11" width="16.28515625" style="2" customWidth="1"/>
    <col min="12" max="12" width="10.5703125" style="2" customWidth="1"/>
    <col min="13" max="13" width="17.85546875" style="2" hidden="1" customWidth="1"/>
    <col min="14" max="14" width="16" style="2" customWidth="1"/>
    <col min="15" max="16" width="9.140625" style="2"/>
    <col min="17" max="17" width="14.85546875" style="2" bestFit="1" customWidth="1"/>
    <col min="18" max="18" width="16.28515625" style="2" customWidth="1"/>
    <col min="19" max="16384" width="9.140625" style="2"/>
  </cols>
  <sheetData>
    <row r="1" spans="1:13">
      <c r="A1" s="2" t="s">
        <v>0</v>
      </c>
      <c r="C1" s="4"/>
      <c r="D1" s="5"/>
      <c r="E1" s="5"/>
    </row>
    <row r="2" spans="1:13">
      <c r="A2" s="2" t="s">
        <v>1</v>
      </c>
    </row>
    <row r="3" spans="1:13">
      <c r="A3" s="2" t="s">
        <v>2</v>
      </c>
    </row>
    <row r="4" spans="1:13">
      <c r="A4" s="2" t="s">
        <v>3</v>
      </c>
    </row>
    <row r="5" spans="1:13">
      <c r="A5" s="2" t="s">
        <v>4</v>
      </c>
    </row>
    <row r="6" spans="1:13">
      <c r="A6" s="2" t="s">
        <v>5</v>
      </c>
    </row>
    <row r="7" spans="1:13">
      <c r="A7" s="2" t="s">
        <v>6</v>
      </c>
    </row>
    <row r="8" spans="1:13">
      <c r="A8" s="8" t="s">
        <v>257</v>
      </c>
    </row>
    <row r="9" spans="1:13">
      <c r="A9" s="8"/>
    </row>
    <row r="10" spans="1:13" s="4" customFormat="1">
      <c r="A10" s="191" t="s">
        <v>258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</row>
    <row r="11" spans="1:13" s="4" customFormat="1">
      <c r="A11" s="49"/>
      <c r="B11" s="49"/>
      <c r="C11" s="49"/>
      <c r="D11" s="49"/>
      <c r="E11" s="49"/>
      <c r="F11" s="49"/>
    </row>
    <row r="12" spans="1:13" s="4" customFormat="1">
      <c r="A12" s="191"/>
      <c r="B12" s="191"/>
      <c r="C12" s="191"/>
      <c r="D12" s="191"/>
      <c r="E12" s="191"/>
      <c r="F12" s="191"/>
    </row>
    <row r="13" spans="1:13">
      <c r="A13" s="194"/>
      <c r="B13" s="194"/>
      <c r="C13" s="194"/>
      <c r="D13" s="194"/>
      <c r="E13" s="194"/>
      <c r="F13" s="194"/>
      <c r="G13" s="2"/>
      <c r="H13" s="2"/>
      <c r="I13" s="2"/>
    </row>
    <row r="14" spans="1:13">
      <c r="B14" s="9"/>
      <c r="C14" s="9"/>
      <c r="F14" s="9"/>
      <c r="G14" s="9"/>
      <c r="H14" s="2"/>
      <c r="I14" s="2"/>
    </row>
    <row r="15" spans="1:13">
      <c r="A15" s="191" t="s">
        <v>7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3">
      <c r="A16" s="49"/>
      <c r="B16" s="49"/>
      <c r="C16" s="49"/>
      <c r="D16" s="49"/>
      <c r="E16" s="49"/>
      <c r="F16" s="49"/>
      <c r="G16" s="49"/>
      <c r="H16" s="49"/>
      <c r="I16" s="49"/>
    </row>
    <row r="17" spans="1:14" ht="12.75" customHeight="1">
      <c r="A17" s="10" t="s">
        <v>8</v>
      </c>
      <c r="B17" s="11"/>
      <c r="C17" s="10"/>
      <c r="D17" s="12" t="s">
        <v>9</v>
      </c>
      <c r="E17" s="12" t="s">
        <v>10</v>
      </c>
      <c r="F17" s="13"/>
      <c r="G17" s="192" t="s">
        <v>16</v>
      </c>
      <c r="H17" s="192" t="s">
        <v>188</v>
      </c>
      <c r="I17" s="192" t="s">
        <v>192</v>
      </c>
      <c r="J17" s="192" t="s">
        <v>189</v>
      </c>
      <c r="K17" s="192" t="s">
        <v>249</v>
      </c>
      <c r="L17" s="192" t="s">
        <v>191</v>
      </c>
      <c r="M17" s="192" t="s">
        <v>190</v>
      </c>
      <c r="N17" s="192" t="s">
        <v>250</v>
      </c>
    </row>
    <row r="18" spans="1:14">
      <c r="A18" s="14" t="s">
        <v>11</v>
      </c>
      <c r="B18" s="15" t="s">
        <v>12</v>
      </c>
      <c r="C18" s="9" t="s">
        <v>13</v>
      </c>
      <c r="D18" s="7" t="s">
        <v>14</v>
      </c>
      <c r="E18" s="7" t="s">
        <v>15</v>
      </c>
      <c r="F18" s="16" t="s">
        <v>178</v>
      </c>
      <c r="G18" s="193"/>
      <c r="H18" s="193"/>
      <c r="I18" s="193"/>
      <c r="J18" s="193"/>
      <c r="K18" s="193"/>
      <c r="L18" s="193"/>
      <c r="M18" s="193"/>
      <c r="N18" s="193"/>
    </row>
    <row r="19" spans="1:14" ht="13.5" thickBot="1">
      <c r="A19" s="17"/>
      <c r="B19" s="18"/>
      <c r="C19" s="19" t="s">
        <v>17</v>
      </c>
      <c r="D19" s="20" t="s">
        <v>18</v>
      </c>
      <c r="E19" s="20" t="s">
        <v>19</v>
      </c>
      <c r="F19" s="20" t="s">
        <v>20</v>
      </c>
      <c r="G19" s="20" t="s">
        <v>21</v>
      </c>
      <c r="H19" s="20" t="s">
        <v>22</v>
      </c>
      <c r="I19" s="20" t="s">
        <v>47</v>
      </c>
      <c r="J19" s="20">
        <v>7</v>
      </c>
      <c r="K19" s="20" t="s">
        <v>50</v>
      </c>
      <c r="L19" s="20" t="s">
        <v>52</v>
      </c>
      <c r="M19" s="20" t="s">
        <v>52</v>
      </c>
      <c r="N19" s="20" t="s">
        <v>57</v>
      </c>
    </row>
    <row r="20" spans="1:14" ht="13.5" thickTop="1">
      <c r="C20" s="21"/>
      <c r="D20" s="22"/>
      <c r="E20" s="22"/>
      <c r="F20" s="23"/>
      <c r="G20" s="23"/>
      <c r="H20" s="23"/>
      <c r="I20" s="23"/>
    </row>
    <row r="21" spans="1:14" s="26" customFormat="1" ht="35.25" customHeight="1">
      <c r="A21" s="24"/>
      <c r="B21" s="25" t="s">
        <v>23</v>
      </c>
      <c r="C21" s="26" t="s">
        <v>24</v>
      </c>
      <c r="D21" s="27"/>
      <c r="E21" s="27"/>
      <c r="F21" s="28">
        <f>SUM(F22+F23)</f>
        <v>24808000</v>
      </c>
      <c r="G21" s="28">
        <f>SUM(G22+G23)</f>
        <v>1155000</v>
      </c>
      <c r="H21" s="28">
        <f>SUM(H22+H23)</f>
        <v>25993000</v>
      </c>
      <c r="I21" s="55">
        <f>K21/H21</f>
        <v>1.0183895664217288</v>
      </c>
      <c r="J21" s="26">
        <f>SUM(J22+J23)</f>
        <v>26437473.824999999</v>
      </c>
      <c r="K21" s="26">
        <f>SUM(K22+K23)</f>
        <v>26471000</v>
      </c>
      <c r="L21" s="63">
        <f>N21/K21</f>
        <v>1.0065354538929394</v>
      </c>
      <c r="M21" s="26">
        <f>SUM(M22+M23)</f>
        <v>26357559.150000006</v>
      </c>
      <c r="N21" s="26">
        <f>SUM(N22+N23)</f>
        <v>26644000</v>
      </c>
    </row>
    <row r="22" spans="1:14" s="26" customFormat="1">
      <c r="A22" s="24"/>
      <c r="B22" s="25" t="s">
        <v>25</v>
      </c>
      <c r="C22" s="26" t="s">
        <v>26</v>
      </c>
      <c r="D22" s="27"/>
      <c r="E22" s="27"/>
      <c r="F22" s="28">
        <f>SUM(F25+F59+F66+F71-F23)</f>
        <v>21898000</v>
      </c>
      <c r="G22" s="28">
        <f>SUM(G25+G59+G66+G71-G23)</f>
        <v>455000</v>
      </c>
      <c r="H22" s="28">
        <f>SUM(H25+H59+H66+H71-H23)</f>
        <v>22383000</v>
      </c>
      <c r="I22" s="55">
        <f t="shared" ref="I22:I81" si="0">K22/H22</f>
        <v>1.01831747308225</v>
      </c>
      <c r="J22" s="26">
        <f>SUM(J25+J59+J66+J71-J23)</f>
        <v>22761501.074999999</v>
      </c>
      <c r="K22" s="26">
        <f>SUM(K25+K59+K66+K71-K23)</f>
        <v>22793000</v>
      </c>
      <c r="L22" s="63">
        <f t="shared" ref="L22:L81" si="1">N22/K22</f>
        <v>1.0065370947220638</v>
      </c>
      <c r="M22" s="26">
        <f>SUM(M25+M59+M66+M71-M23)</f>
        <v>22655321.130000006</v>
      </c>
      <c r="N22" s="26">
        <f>SUM(N25+N59+N66+N71-N23)</f>
        <v>22942000</v>
      </c>
    </row>
    <row r="23" spans="1:14" s="26" customFormat="1" ht="25.5">
      <c r="A23" s="24"/>
      <c r="B23" s="25" t="s">
        <v>27</v>
      </c>
      <c r="C23" s="26" t="s">
        <v>28</v>
      </c>
      <c r="D23" s="27"/>
      <c r="E23" s="27"/>
      <c r="F23" s="28">
        <f>SUM(F59+F99+F102+F111+F126+F130+F140)</f>
        <v>2910000</v>
      </c>
      <c r="G23" s="28">
        <f>SUM(G59+G99+G102+G111+G126+G130+G140)</f>
        <v>700000</v>
      </c>
      <c r="H23" s="28">
        <f>SUM(H59+H99+H102+H111+H126+H130+H140)</f>
        <v>3610000</v>
      </c>
      <c r="I23" s="55">
        <f t="shared" si="0"/>
        <v>1.0188365650969529</v>
      </c>
      <c r="J23" s="26">
        <f>SUM(J59+J99+J102+J111+J126+J130+J140)</f>
        <v>3675972.75</v>
      </c>
      <c r="K23" s="26">
        <f>SUM(K59+K99+K102+K111+K126+K130+K140)</f>
        <v>3678000</v>
      </c>
      <c r="L23" s="63">
        <f t="shared" si="1"/>
        <v>1.0065252854812399</v>
      </c>
      <c r="M23" s="26">
        <f>SUM(M59+M99+M102+M111+M126+M130+M140)</f>
        <v>3702238.0200000005</v>
      </c>
      <c r="N23" s="26">
        <f>SUM(N59+N99+N102+N111+N126+N130+N140)</f>
        <v>3702000</v>
      </c>
    </row>
    <row r="24" spans="1:14" s="26" customFormat="1">
      <c r="A24" s="24"/>
      <c r="B24" s="29"/>
      <c r="D24" s="27"/>
      <c r="E24" s="27"/>
      <c r="F24" s="28"/>
      <c r="G24" s="28"/>
      <c r="H24" s="28"/>
      <c r="I24" s="55"/>
      <c r="L24" s="63"/>
    </row>
    <row r="25" spans="1:14" s="26" customFormat="1">
      <c r="A25" s="4" t="s">
        <v>29</v>
      </c>
      <c r="B25" s="30"/>
      <c r="C25" s="4"/>
      <c r="D25" s="54"/>
      <c r="E25" s="54"/>
      <c r="F25" s="28">
        <f>SUM(F26)</f>
        <v>5453000</v>
      </c>
      <c r="G25" s="28">
        <f t="shared" ref="G25:H25" si="2">SUM(G26)</f>
        <v>140000</v>
      </c>
      <c r="H25" s="28">
        <f t="shared" si="2"/>
        <v>5593000</v>
      </c>
      <c r="I25" s="55">
        <f t="shared" si="0"/>
        <v>1.0180582871446451</v>
      </c>
      <c r="J25" s="26">
        <f>SUM(J26)</f>
        <v>5695212.0750000002</v>
      </c>
      <c r="K25" s="26">
        <f>SUM(K26)</f>
        <v>5694000</v>
      </c>
      <c r="L25" s="63">
        <f t="shared" si="1"/>
        <v>1.0064980681419038</v>
      </c>
      <c r="M25" s="26">
        <f>SUM(M26)</f>
        <v>5731523.46</v>
      </c>
      <c r="N25" s="26">
        <f>SUM(N26)</f>
        <v>5731000</v>
      </c>
    </row>
    <row r="26" spans="1:14" s="26" customFormat="1">
      <c r="A26" s="4" t="s">
        <v>30</v>
      </c>
      <c r="B26" s="30"/>
      <c r="C26" s="4"/>
      <c r="D26" s="54"/>
      <c r="E26" s="54"/>
      <c r="F26" s="28">
        <f>SUM(F27+F31+F33+F36+F40+F43+F51+F53+F56)</f>
        <v>5453000</v>
      </c>
      <c r="G26" s="28">
        <f t="shared" ref="G26:H26" si="3">SUM(G27+G31+G33+G36+G40+G43+G51+G53+G56)</f>
        <v>140000</v>
      </c>
      <c r="H26" s="28">
        <f t="shared" si="3"/>
        <v>5593000</v>
      </c>
      <c r="I26" s="55">
        <f t="shared" si="0"/>
        <v>1.0180582871446451</v>
      </c>
      <c r="J26" s="26">
        <f>SUM(J27+J31+J33+J36+J40+J43+J51+J53+J56)</f>
        <v>5695212.0750000002</v>
      </c>
      <c r="K26" s="26">
        <f>SUM(K27+K31+K33+K36+K40+K43+K51+K53+K56)</f>
        <v>5694000</v>
      </c>
      <c r="L26" s="63">
        <f t="shared" si="1"/>
        <v>1.0064980681419038</v>
      </c>
      <c r="M26" s="26">
        <f>SUM(M27+M31+M33+M36+M40+M43+M51+M53+M56)</f>
        <v>5731523.46</v>
      </c>
      <c r="N26" s="26">
        <f>SUM(N27+N31+N33+N36+N40+N43+N51+N53+N56)</f>
        <v>5731000</v>
      </c>
    </row>
    <row r="27" spans="1:14" s="26" customFormat="1">
      <c r="A27" s="4"/>
      <c r="B27" s="30" t="s">
        <v>31</v>
      </c>
      <c r="C27" s="4" t="s">
        <v>179</v>
      </c>
      <c r="D27" s="54"/>
      <c r="E27" s="54"/>
      <c r="F27" s="28">
        <f>SUM(F28:F30)</f>
        <v>3700000</v>
      </c>
      <c r="G27" s="28">
        <f t="shared" ref="G27:H27" si="4">SUM(G28:G30)</f>
        <v>0</v>
      </c>
      <c r="H27" s="28">
        <f t="shared" si="4"/>
        <v>3700000</v>
      </c>
      <c r="I27" s="55">
        <f t="shared" si="0"/>
        <v>1.018108108108108</v>
      </c>
      <c r="J27" s="26">
        <f>SUM(J28:J30)</f>
        <v>3767617.5</v>
      </c>
      <c r="K27" s="26">
        <f>SUM(K28:K30)</f>
        <v>3767000</v>
      </c>
      <c r="L27" s="63">
        <f t="shared" si="1"/>
        <v>1.0066365808335545</v>
      </c>
      <c r="M27" s="26">
        <f>SUM(M28:M30)</f>
        <v>3791824.5300000003</v>
      </c>
      <c r="N27" s="26">
        <f>SUM(N28:N30)</f>
        <v>3792000</v>
      </c>
    </row>
    <row r="28" spans="1:14" s="52" customFormat="1">
      <c r="A28" s="2" t="s">
        <v>17</v>
      </c>
      <c r="B28" s="32" t="s">
        <v>32</v>
      </c>
      <c r="C28" s="2" t="s">
        <v>33</v>
      </c>
      <c r="D28" s="3" t="s">
        <v>34</v>
      </c>
      <c r="E28" s="3">
        <v>11</v>
      </c>
      <c r="F28" s="33">
        <v>3670000</v>
      </c>
      <c r="G28" s="33"/>
      <c r="H28" s="33">
        <f>SUM(F28+G28)</f>
        <v>3670000</v>
      </c>
      <c r="I28" s="56">
        <f t="shared" si="0"/>
        <v>1.0182561307901907</v>
      </c>
      <c r="J28" s="52">
        <f>H28*1.018275</f>
        <v>3737069.25</v>
      </c>
      <c r="K28" s="52">
        <f t="shared" ref="K28:K78" si="5">ROUND(J28,-3)</f>
        <v>3737000</v>
      </c>
      <c r="L28" s="64">
        <f t="shared" si="1"/>
        <v>1.0066898581750068</v>
      </c>
      <c r="M28" s="52">
        <f>K28*1.00659</f>
        <v>3761626.8300000005</v>
      </c>
      <c r="N28" s="52">
        <f t="shared" ref="N28:N78" si="6">ROUND(M28,-3)</f>
        <v>3762000</v>
      </c>
    </row>
    <row r="29" spans="1:14" s="52" customFormat="1">
      <c r="A29" s="2" t="s">
        <v>18</v>
      </c>
      <c r="B29" s="32" t="s">
        <v>35</v>
      </c>
      <c r="C29" s="2" t="s">
        <v>36</v>
      </c>
      <c r="D29" s="3" t="s">
        <v>34</v>
      </c>
      <c r="E29" s="3">
        <v>11</v>
      </c>
      <c r="F29" s="33">
        <v>10000</v>
      </c>
      <c r="G29" s="33"/>
      <c r="H29" s="33">
        <f>SUM(F29+G29)</f>
        <v>10000</v>
      </c>
      <c r="I29" s="56">
        <f t="shared" si="0"/>
        <v>1</v>
      </c>
      <c r="J29" s="52">
        <f>H29*1.018275</f>
        <v>10182.75</v>
      </c>
      <c r="K29" s="52">
        <f t="shared" si="5"/>
        <v>10000</v>
      </c>
      <c r="L29" s="64">
        <f t="shared" si="1"/>
        <v>1</v>
      </c>
      <c r="M29" s="52">
        <f t="shared" ref="M29:M35" si="7">K29*1.00659</f>
        <v>10065.900000000001</v>
      </c>
      <c r="N29" s="52">
        <f t="shared" si="6"/>
        <v>10000</v>
      </c>
    </row>
    <row r="30" spans="1:14" s="52" customFormat="1">
      <c r="A30" s="2" t="s">
        <v>19</v>
      </c>
      <c r="B30" s="32" t="s">
        <v>37</v>
      </c>
      <c r="C30" s="2" t="s">
        <v>38</v>
      </c>
      <c r="D30" s="3" t="s">
        <v>34</v>
      </c>
      <c r="E30" s="3">
        <v>11</v>
      </c>
      <c r="F30" s="33">
        <v>20000</v>
      </c>
      <c r="G30" s="33"/>
      <c r="H30" s="33">
        <f>SUM(F30+G30)</f>
        <v>20000</v>
      </c>
      <c r="I30" s="56">
        <f t="shared" si="0"/>
        <v>1</v>
      </c>
      <c r="J30" s="52">
        <f>H30*1.018275</f>
        <v>20365.5</v>
      </c>
      <c r="K30" s="52">
        <f t="shared" si="5"/>
        <v>20000</v>
      </c>
      <c r="L30" s="64">
        <f t="shared" si="1"/>
        <v>1</v>
      </c>
      <c r="M30" s="52">
        <f t="shared" si="7"/>
        <v>20131.800000000003</v>
      </c>
      <c r="N30" s="52">
        <f t="shared" si="6"/>
        <v>20000</v>
      </c>
    </row>
    <row r="31" spans="1:14" s="26" customFormat="1">
      <c r="A31" s="4"/>
      <c r="B31" s="30">
        <v>312</v>
      </c>
      <c r="C31" s="4" t="s">
        <v>39</v>
      </c>
      <c r="D31" s="54"/>
      <c r="E31" s="54"/>
      <c r="F31" s="28">
        <f>SUM(F32)</f>
        <v>80000</v>
      </c>
      <c r="G31" s="28">
        <f t="shared" ref="G31:H31" si="8">SUM(G32)</f>
        <v>0</v>
      </c>
      <c r="H31" s="28">
        <f t="shared" si="8"/>
        <v>80000</v>
      </c>
      <c r="I31" s="55">
        <f t="shared" si="0"/>
        <v>1.0125</v>
      </c>
      <c r="J31" s="26">
        <f>SUM(J32)</f>
        <v>81462</v>
      </c>
      <c r="K31" s="26">
        <f>SUM(K32)</f>
        <v>81000</v>
      </c>
      <c r="L31" s="63">
        <f t="shared" si="1"/>
        <v>1.0123456790123457</v>
      </c>
      <c r="M31" s="26">
        <f>SUM(M32)</f>
        <v>81533.790000000008</v>
      </c>
      <c r="N31" s="26">
        <f>SUM(N32)</f>
        <v>82000</v>
      </c>
    </row>
    <row r="32" spans="1:14" s="52" customFormat="1">
      <c r="A32" s="2" t="s">
        <v>20</v>
      </c>
      <c r="B32" s="32" t="s">
        <v>40</v>
      </c>
      <c r="C32" s="2" t="s">
        <v>39</v>
      </c>
      <c r="D32" s="3" t="s">
        <v>34</v>
      </c>
      <c r="E32" s="3">
        <v>11</v>
      </c>
      <c r="F32" s="33">
        <v>80000</v>
      </c>
      <c r="G32" s="33"/>
      <c r="H32" s="33">
        <f>SUM(F32+G32)</f>
        <v>80000</v>
      </c>
      <c r="I32" s="56">
        <f t="shared" si="0"/>
        <v>1.0125</v>
      </c>
      <c r="J32" s="52">
        <f>H32*1.018275</f>
        <v>81462</v>
      </c>
      <c r="K32" s="52">
        <f t="shared" si="5"/>
        <v>81000</v>
      </c>
      <c r="L32" s="64">
        <f t="shared" si="1"/>
        <v>1.0123456790123457</v>
      </c>
      <c r="M32" s="52">
        <f t="shared" si="7"/>
        <v>81533.790000000008</v>
      </c>
      <c r="N32" s="52">
        <f t="shared" si="6"/>
        <v>82000</v>
      </c>
    </row>
    <row r="33" spans="1:14" s="26" customFormat="1">
      <c r="A33" s="4"/>
      <c r="B33" s="30" t="s">
        <v>41</v>
      </c>
      <c r="C33" s="4" t="s">
        <v>42</v>
      </c>
      <c r="D33" s="54"/>
      <c r="E33" s="54"/>
      <c r="F33" s="28">
        <f>SUM(F34:F35)</f>
        <v>632000</v>
      </c>
      <c r="G33" s="28">
        <f t="shared" ref="G33:H33" si="9">SUM(G34:G35)</f>
        <v>0</v>
      </c>
      <c r="H33" s="28">
        <f t="shared" si="9"/>
        <v>632000</v>
      </c>
      <c r="I33" s="55">
        <f t="shared" si="0"/>
        <v>1.0174050632911393</v>
      </c>
      <c r="J33" s="26">
        <f>SUM(J34:J35)</f>
        <v>643549.80000000005</v>
      </c>
      <c r="K33" s="26">
        <f>SUM(K34:K35)</f>
        <v>643000</v>
      </c>
      <c r="L33" s="63">
        <f t="shared" si="1"/>
        <v>1.0062208398133747</v>
      </c>
      <c r="M33" s="26">
        <f>SUM(M34:M35)</f>
        <v>647237.37000000011</v>
      </c>
      <c r="N33" s="26">
        <f>SUM(N34:N35)</f>
        <v>647000</v>
      </c>
    </row>
    <row r="34" spans="1:14" s="52" customFormat="1">
      <c r="A34" s="2" t="s">
        <v>21</v>
      </c>
      <c r="B34" s="32" t="s">
        <v>43</v>
      </c>
      <c r="C34" s="2" t="s">
        <v>137</v>
      </c>
      <c r="D34" s="3" t="s">
        <v>34</v>
      </c>
      <c r="E34" s="3">
        <v>11</v>
      </c>
      <c r="F34" s="33">
        <v>570000</v>
      </c>
      <c r="G34" s="33"/>
      <c r="H34" s="33">
        <f>SUM(F34+G34)</f>
        <v>570000</v>
      </c>
      <c r="I34" s="56">
        <f t="shared" si="0"/>
        <v>1.0175438596491229</v>
      </c>
      <c r="J34" s="52">
        <f>H34*1.018275</f>
        <v>580416.75</v>
      </c>
      <c r="K34" s="52">
        <f t="shared" si="5"/>
        <v>580000</v>
      </c>
      <c r="L34" s="64">
        <f t="shared" si="1"/>
        <v>1.0068965517241379</v>
      </c>
      <c r="M34" s="52">
        <f t="shared" si="7"/>
        <v>583822.20000000007</v>
      </c>
      <c r="N34" s="52">
        <f t="shared" si="6"/>
        <v>584000</v>
      </c>
    </row>
    <row r="35" spans="1:14" s="52" customFormat="1">
      <c r="A35" s="2" t="s">
        <v>22</v>
      </c>
      <c r="B35" s="32" t="s">
        <v>44</v>
      </c>
      <c r="C35" s="2" t="s">
        <v>138</v>
      </c>
      <c r="D35" s="3" t="s">
        <v>34</v>
      </c>
      <c r="E35" s="3">
        <v>11</v>
      </c>
      <c r="F35" s="33">
        <v>62000</v>
      </c>
      <c r="G35" s="33"/>
      <c r="H35" s="33">
        <f>SUM(F35+G35)</f>
        <v>62000</v>
      </c>
      <c r="I35" s="56">
        <f t="shared" si="0"/>
        <v>1.0161290322580645</v>
      </c>
      <c r="J35" s="52">
        <f>H35*1.018275</f>
        <v>63133.05</v>
      </c>
      <c r="K35" s="52">
        <f t="shared" si="5"/>
        <v>63000</v>
      </c>
      <c r="L35" s="64">
        <f t="shared" si="1"/>
        <v>1</v>
      </c>
      <c r="M35" s="52">
        <f t="shared" si="7"/>
        <v>63415.170000000006</v>
      </c>
      <c r="N35" s="52">
        <f t="shared" si="6"/>
        <v>63000</v>
      </c>
    </row>
    <row r="36" spans="1:14" s="26" customFormat="1">
      <c r="A36" s="4"/>
      <c r="B36" s="30" t="s">
        <v>45</v>
      </c>
      <c r="C36" s="4" t="s">
        <v>46</v>
      </c>
      <c r="D36" s="54"/>
      <c r="E36" s="54"/>
      <c r="F36" s="28">
        <f>SUM(F37:F39)</f>
        <v>300000</v>
      </c>
      <c r="G36" s="28">
        <f t="shared" ref="G36:H36" si="10">SUM(G37:G39)</f>
        <v>0</v>
      </c>
      <c r="H36" s="28">
        <f t="shared" si="10"/>
        <v>300000</v>
      </c>
      <c r="I36" s="55">
        <f t="shared" si="0"/>
        <v>1.02</v>
      </c>
      <c r="J36" s="26">
        <f>SUM(J37:J39)</f>
        <v>305482.5</v>
      </c>
      <c r="K36" s="26">
        <f>SUM(K37:K39)</f>
        <v>306000</v>
      </c>
      <c r="L36" s="63">
        <f t="shared" si="1"/>
        <v>1.0098039215686274</v>
      </c>
      <c r="M36" s="26">
        <f>SUM(M37:M39)</f>
        <v>308016.54000000004</v>
      </c>
      <c r="N36" s="26">
        <f>SUM(N37:N39)</f>
        <v>309000</v>
      </c>
    </row>
    <row r="37" spans="1:14" s="52" customFormat="1">
      <c r="A37" s="2" t="s">
        <v>47</v>
      </c>
      <c r="B37" s="32" t="s">
        <v>48</v>
      </c>
      <c r="C37" s="2" t="s">
        <v>49</v>
      </c>
      <c r="D37" s="3" t="s">
        <v>34</v>
      </c>
      <c r="E37" s="3">
        <v>11</v>
      </c>
      <c r="F37" s="33">
        <v>50000</v>
      </c>
      <c r="G37" s="33">
        <v>50000</v>
      </c>
      <c r="H37" s="33">
        <f>SUM(F37+G37)</f>
        <v>100000</v>
      </c>
      <c r="I37" s="56">
        <f t="shared" si="0"/>
        <v>1.02</v>
      </c>
      <c r="J37" s="52">
        <f>H37*1.018275</f>
        <v>101827.5</v>
      </c>
      <c r="K37" s="52">
        <f t="shared" si="5"/>
        <v>102000</v>
      </c>
      <c r="L37" s="64">
        <f t="shared" si="1"/>
        <v>1.0098039215686274</v>
      </c>
      <c r="M37" s="52">
        <f t="shared" ref="M37:M39" si="11">K37*1.00659</f>
        <v>102672.18000000001</v>
      </c>
      <c r="N37" s="52">
        <f t="shared" si="6"/>
        <v>103000</v>
      </c>
    </row>
    <row r="38" spans="1:14" s="52" customFormat="1">
      <c r="A38" s="2" t="s">
        <v>50</v>
      </c>
      <c r="B38" s="32" t="s">
        <v>51</v>
      </c>
      <c r="C38" s="2" t="s">
        <v>139</v>
      </c>
      <c r="D38" s="3" t="s">
        <v>34</v>
      </c>
      <c r="E38" s="3">
        <v>11</v>
      </c>
      <c r="F38" s="33">
        <v>100000</v>
      </c>
      <c r="G38" s="33"/>
      <c r="H38" s="33">
        <f>SUM(F38+G38)</f>
        <v>100000</v>
      </c>
      <c r="I38" s="56">
        <f t="shared" si="0"/>
        <v>1.02</v>
      </c>
      <c r="J38" s="52">
        <f>H38*1.018275</f>
        <v>101827.5</v>
      </c>
      <c r="K38" s="52">
        <f t="shared" si="5"/>
        <v>102000</v>
      </c>
      <c r="L38" s="64">
        <f t="shared" si="1"/>
        <v>1.0098039215686274</v>
      </c>
      <c r="M38" s="52">
        <f t="shared" si="11"/>
        <v>102672.18000000001</v>
      </c>
      <c r="N38" s="52">
        <f t="shared" si="6"/>
        <v>103000</v>
      </c>
    </row>
    <row r="39" spans="1:14" s="52" customFormat="1">
      <c r="A39" s="2" t="s">
        <v>52</v>
      </c>
      <c r="B39" s="32" t="s">
        <v>53</v>
      </c>
      <c r="C39" s="2" t="s">
        <v>54</v>
      </c>
      <c r="D39" s="3" t="s">
        <v>34</v>
      </c>
      <c r="E39" s="3">
        <v>11</v>
      </c>
      <c r="F39" s="33">
        <v>150000</v>
      </c>
      <c r="G39" s="33">
        <v>-50000</v>
      </c>
      <c r="H39" s="33">
        <f>SUM(F39+G39)</f>
        <v>100000</v>
      </c>
      <c r="I39" s="56">
        <f t="shared" si="0"/>
        <v>1.02</v>
      </c>
      <c r="J39" s="52">
        <f>H39*1.018275</f>
        <v>101827.5</v>
      </c>
      <c r="K39" s="52">
        <f t="shared" si="5"/>
        <v>102000</v>
      </c>
      <c r="L39" s="64">
        <f t="shared" si="1"/>
        <v>1.0098039215686274</v>
      </c>
      <c r="M39" s="52">
        <f t="shared" si="11"/>
        <v>102672.18000000001</v>
      </c>
      <c r="N39" s="52">
        <f t="shared" si="6"/>
        <v>103000</v>
      </c>
    </row>
    <row r="40" spans="1:14" s="26" customFormat="1">
      <c r="A40" s="4"/>
      <c r="B40" s="30" t="s">
        <v>55</v>
      </c>
      <c r="C40" s="4" t="s">
        <v>56</v>
      </c>
      <c r="D40" s="54"/>
      <c r="E40" s="54"/>
      <c r="F40" s="28">
        <f>SUM(F41:F42)</f>
        <v>175000</v>
      </c>
      <c r="G40" s="28">
        <f t="shared" ref="G40:H40" si="12">SUM(G41:G42)</f>
        <v>0</v>
      </c>
      <c r="H40" s="28">
        <f t="shared" si="12"/>
        <v>175000</v>
      </c>
      <c r="I40" s="55">
        <f t="shared" si="0"/>
        <v>1.0171428571428571</v>
      </c>
      <c r="J40" s="26">
        <f>SUM(J41:J42)</f>
        <v>178198.125</v>
      </c>
      <c r="K40" s="26">
        <f>SUM(K41:K42)</f>
        <v>178000</v>
      </c>
      <c r="L40" s="63">
        <f t="shared" si="1"/>
        <v>1.0056179775280898</v>
      </c>
      <c r="M40" s="26">
        <f>SUM(M41:M42)</f>
        <v>179173.02000000002</v>
      </c>
      <c r="N40" s="26">
        <f>SUM(N41:N42)</f>
        <v>179000</v>
      </c>
    </row>
    <row r="41" spans="1:14" s="52" customFormat="1">
      <c r="A41" s="2" t="s">
        <v>57</v>
      </c>
      <c r="B41" s="32" t="s">
        <v>58</v>
      </c>
      <c r="C41" s="2" t="s">
        <v>59</v>
      </c>
      <c r="D41" s="3" t="s">
        <v>34</v>
      </c>
      <c r="E41" s="3">
        <v>11</v>
      </c>
      <c r="F41" s="33">
        <v>25000</v>
      </c>
      <c r="G41" s="33"/>
      <c r="H41" s="33">
        <f>SUM(F41+G41)</f>
        <v>25000</v>
      </c>
      <c r="I41" s="56">
        <f t="shared" si="0"/>
        <v>1</v>
      </c>
      <c r="J41" s="52">
        <f>H41*1.018275</f>
        <v>25456.875</v>
      </c>
      <c r="K41" s="52">
        <f t="shared" si="5"/>
        <v>25000</v>
      </c>
      <c r="L41" s="64">
        <f t="shared" si="1"/>
        <v>1</v>
      </c>
      <c r="M41" s="52">
        <f t="shared" ref="M41:M42" si="13">K41*1.00659</f>
        <v>25164.750000000004</v>
      </c>
      <c r="N41" s="52">
        <f t="shared" si="6"/>
        <v>25000</v>
      </c>
    </row>
    <row r="42" spans="1:14" s="52" customFormat="1">
      <c r="A42" s="2" t="s">
        <v>60</v>
      </c>
      <c r="B42" s="32" t="s">
        <v>61</v>
      </c>
      <c r="C42" s="2" t="s">
        <v>62</v>
      </c>
      <c r="D42" s="3" t="s">
        <v>34</v>
      </c>
      <c r="E42" s="3">
        <v>11</v>
      </c>
      <c r="F42" s="33">
        <v>150000</v>
      </c>
      <c r="G42" s="33"/>
      <c r="H42" s="33">
        <f>SUM(F42+G42)</f>
        <v>150000</v>
      </c>
      <c r="I42" s="56">
        <f t="shared" si="0"/>
        <v>1.02</v>
      </c>
      <c r="J42" s="52">
        <f>H42*1.018275</f>
        <v>152741.25</v>
      </c>
      <c r="K42" s="52">
        <f t="shared" si="5"/>
        <v>153000</v>
      </c>
      <c r="L42" s="64">
        <f t="shared" si="1"/>
        <v>1.0065359477124183</v>
      </c>
      <c r="M42" s="52">
        <f t="shared" si="13"/>
        <v>154008.27000000002</v>
      </c>
      <c r="N42" s="52">
        <f t="shared" si="6"/>
        <v>154000</v>
      </c>
    </row>
    <row r="43" spans="1:14" s="26" customFormat="1">
      <c r="A43" s="4"/>
      <c r="B43" s="30" t="s">
        <v>63</v>
      </c>
      <c r="C43" s="4" t="s">
        <v>64</v>
      </c>
      <c r="D43" s="54"/>
      <c r="E43" s="54"/>
      <c r="F43" s="28">
        <f>SUM(F44:F50)</f>
        <v>405000</v>
      </c>
      <c r="G43" s="28">
        <f t="shared" ref="G43:H43" si="14">SUM(G44:G50)</f>
        <v>140000</v>
      </c>
      <c r="H43" s="28">
        <f t="shared" si="14"/>
        <v>545000</v>
      </c>
      <c r="I43" s="55">
        <f t="shared" si="0"/>
        <v>1.0183486238532109</v>
      </c>
      <c r="J43" s="26">
        <f>SUM(J44:J50)</f>
        <v>554959.875</v>
      </c>
      <c r="K43" s="26">
        <f>SUM(K44:K50)</f>
        <v>555000</v>
      </c>
      <c r="L43" s="63">
        <f t="shared" si="1"/>
        <v>1.0054054054054054</v>
      </c>
      <c r="M43" s="26">
        <f>SUM(M44:M50)</f>
        <v>558657.45000000007</v>
      </c>
      <c r="N43" s="26">
        <f>SUM(N44:N50)</f>
        <v>558000</v>
      </c>
    </row>
    <row r="44" spans="1:14" s="52" customFormat="1">
      <c r="A44" s="2" t="s">
        <v>65</v>
      </c>
      <c r="B44" s="32" t="s">
        <v>66</v>
      </c>
      <c r="C44" s="2" t="s">
        <v>67</v>
      </c>
      <c r="D44" s="3" t="s">
        <v>34</v>
      </c>
      <c r="E44" s="3">
        <v>11</v>
      </c>
      <c r="F44" s="33">
        <v>135000</v>
      </c>
      <c r="G44" s="33">
        <v>65000</v>
      </c>
      <c r="H44" s="33">
        <f t="shared" ref="H44:H50" si="15">SUM(F44+G44)</f>
        <v>200000</v>
      </c>
      <c r="I44" s="56">
        <f t="shared" si="0"/>
        <v>1.02</v>
      </c>
      <c r="J44" s="52">
        <f t="shared" ref="J44:J50" si="16">H44*1.018275</f>
        <v>203655</v>
      </c>
      <c r="K44" s="52">
        <f t="shared" si="5"/>
        <v>204000</v>
      </c>
      <c r="L44" s="64">
        <f t="shared" si="1"/>
        <v>1.0049019607843137</v>
      </c>
      <c r="M44" s="52">
        <f t="shared" ref="M44:M50" si="17">K44*1.00659</f>
        <v>205344.36000000002</v>
      </c>
      <c r="N44" s="52">
        <f t="shared" si="6"/>
        <v>205000</v>
      </c>
    </row>
    <row r="45" spans="1:14" s="52" customFormat="1">
      <c r="A45" s="2" t="s">
        <v>68</v>
      </c>
      <c r="B45" s="32" t="s">
        <v>131</v>
      </c>
      <c r="C45" s="2" t="s">
        <v>132</v>
      </c>
      <c r="D45" s="3" t="s">
        <v>34</v>
      </c>
      <c r="E45" s="3">
        <v>11</v>
      </c>
      <c r="F45" s="33">
        <v>50000</v>
      </c>
      <c r="G45" s="33">
        <v>75000</v>
      </c>
      <c r="H45" s="33">
        <f t="shared" si="15"/>
        <v>125000</v>
      </c>
      <c r="I45" s="56">
        <f t="shared" si="0"/>
        <v>1.016</v>
      </c>
      <c r="J45" s="52">
        <f t="shared" si="16"/>
        <v>127284.375</v>
      </c>
      <c r="K45" s="52">
        <f t="shared" si="5"/>
        <v>127000</v>
      </c>
      <c r="L45" s="64">
        <f t="shared" si="1"/>
        <v>1.0078740157480315</v>
      </c>
      <c r="M45" s="52">
        <f t="shared" si="17"/>
        <v>127836.93000000001</v>
      </c>
      <c r="N45" s="52">
        <f t="shared" si="6"/>
        <v>128000</v>
      </c>
    </row>
    <row r="46" spans="1:14" s="52" customFormat="1">
      <c r="A46" s="2" t="s">
        <v>71</v>
      </c>
      <c r="B46" s="32" t="s">
        <v>69</v>
      </c>
      <c r="C46" s="2" t="s">
        <v>70</v>
      </c>
      <c r="D46" s="3" t="s">
        <v>34</v>
      </c>
      <c r="E46" s="3">
        <v>11</v>
      </c>
      <c r="F46" s="33">
        <v>70000</v>
      </c>
      <c r="G46" s="33"/>
      <c r="H46" s="33">
        <f t="shared" si="15"/>
        <v>70000</v>
      </c>
      <c r="I46" s="56">
        <f t="shared" si="0"/>
        <v>1.0142857142857142</v>
      </c>
      <c r="J46" s="52">
        <f t="shared" si="16"/>
        <v>71279.25</v>
      </c>
      <c r="K46" s="52">
        <f t="shared" si="5"/>
        <v>71000</v>
      </c>
      <c r="L46" s="64">
        <f t="shared" si="1"/>
        <v>1</v>
      </c>
      <c r="M46" s="52">
        <f t="shared" si="17"/>
        <v>71467.890000000014</v>
      </c>
      <c r="N46" s="52">
        <f t="shared" si="6"/>
        <v>71000</v>
      </c>
    </row>
    <row r="47" spans="1:14" s="52" customFormat="1">
      <c r="A47" s="2" t="s">
        <v>74</v>
      </c>
      <c r="B47" s="32" t="s">
        <v>140</v>
      </c>
      <c r="C47" s="2" t="s">
        <v>141</v>
      </c>
      <c r="D47" s="3" t="s">
        <v>34</v>
      </c>
      <c r="E47" s="3">
        <v>11</v>
      </c>
      <c r="F47" s="33">
        <v>10000</v>
      </c>
      <c r="G47" s="33"/>
      <c r="H47" s="33">
        <f t="shared" si="15"/>
        <v>10000</v>
      </c>
      <c r="I47" s="56">
        <f t="shared" si="0"/>
        <v>1</v>
      </c>
      <c r="J47" s="52">
        <f t="shared" si="16"/>
        <v>10182.75</v>
      </c>
      <c r="K47" s="52">
        <f t="shared" si="5"/>
        <v>10000</v>
      </c>
      <c r="L47" s="64">
        <f t="shared" si="1"/>
        <v>1</v>
      </c>
      <c r="M47" s="52">
        <f t="shared" si="17"/>
        <v>10065.900000000001</v>
      </c>
      <c r="N47" s="52">
        <f t="shared" si="6"/>
        <v>10000</v>
      </c>
    </row>
    <row r="48" spans="1:14" s="52" customFormat="1">
      <c r="A48" s="2" t="s">
        <v>77</v>
      </c>
      <c r="B48" s="32" t="s">
        <v>72</v>
      </c>
      <c r="C48" s="2" t="s">
        <v>73</v>
      </c>
      <c r="D48" s="3" t="s">
        <v>34</v>
      </c>
      <c r="E48" s="3">
        <v>11</v>
      </c>
      <c r="F48" s="33">
        <v>30000</v>
      </c>
      <c r="G48" s="33"/>
      <c r="H48" s="33">
        <f t="shared" si="15"/>
        <v>30000</v>
      </c>
      <c r="I48" s="56">
        <f t="shared" si="0"/>
        <v>1.0333333333333334</v>
      </c>
      <c r="J48" s="52">
        <f t="shared" si="16"/>
        <v>30548.25</v>
      </c>
      <c r="K48" s="52">
        <f t="shared" si="5"/>
        <v>31000</v>
      </c>
      <c r="L48" s="64">
        <f t="shared" si="1"/>
        <v>1</v>
      </c>
      <c r="M48" s="52">
        <f t="shared" si="17"/>
        <v>31204.290000000005</v>
      </c>
      <c r="N48" s="52">
        <f t="shared" si="6"/>
        <v>31000</v>
      </c>
    </row>
    <row r="49" spans="1:14" s="52" customFormat="1">
      <c r="A49" s="2" t="s">
        <v>81</v>
      </c>
      <c r="B49" s="32" t="s">
        <v>75</v>
      </c>
      <c r="C49" s="2" t="s">
        <v>76</v>
      </c>
      <c r="D49" s="3" t="s">
        <v>34</v>
      </c>
      <c r="E49" s="3">
        <v>11</v>
      </c>
      <c r="F49" s="33">
        <v>100000</v>
      </c>
      <c r="G49" s="33"/>
      <c r="H49" s="33">
        <f t="shared" si="15"/>
        <v>100000</v>
      </c>
      <c r="I49" s="56">
        <f t="shared" si="0"/>
        <v>1.02</v>
      </c>
      <c r="J49" s="52">
        <f t="shared" si="16"/>
        <v>101827.5</v>
      </c>
      <c r="K49" s="52">
        <f t="shared" si="5"/>
        <v>102000</v>
      </c>
      <c r="L49" s="64">
        <f t="shared" si="1"/>
        <v>1.0098039215686274</v>
      </c>
      <c r="M49" s="52">
        <f t="shared" si="17"/>
        <v>102672.18000000001</v>
      </c>
      <c r="N49" s="52">
        <f t="shared" si="6"/>
        <v>103000</v>
      </c>
    </row>
    <row r="50" spans="1:14" s="52" customFormat="1">
      <c r="A50" s="2" t="s">
        <v>85</v>
      </c>
      <c r="B50" s="32" t="s">
        <v>78</v>
      </c>
      <c r="C50" s="2" t="s">
        <v>79</v>
      </c>
      <c r="D50" s="3" t="s">
        <v>34</v>
      </c>
      <c r="E50" s="3">
        <v>11</v>
      </c>
      <c r="F50" s="33">
        <v>10000</v>
      </c>
      <c r="G50" s="33"/>
      <c r="H50" s="33">
        <f t="shared" si="15"/>
        <v>10000</v>
      </c>
      <c r="I50" s="56">
        <f t="shared" si="0"/>
        <v>1</v>
      </c>
      <c r="J50" s="52">
        <f t="shared" si="16"/>
        <v>10182.75</v>
      </c>
      <c r="K50" s="52">
        <f t="shared" si="5"/>
        <v>10000</v>
      </c>
      <c r="L50" s="64">
        <f t="shared" si="1"/>
        <v>1</v>
      </c>
      <c r="M50" s="52">
        <f t="shared" si="17"/>
        <v>10065.900000000001</v>
      </c>
      <c r="N50" s="52">
        <f t="shared" si="6"/>
        <v>10000</v>
      </c>
    </row>
    <row r="51" spans="1:14" s="26" customFormat="1">
      <c r="A51" s="4"/>
      <c r="B51" s="30">
        <v>324</v>
      </c>
      <c r="C51" s="4" t="s">
        <v>80</v>
      </c>
      <c r="D51" s="54"/>
      <c r="E51" s="54"/>
      <c r="F51" s="28">
        <f>SUM(F52)</f>
        <v>60000</v>
      </c>
      <c r="G51" s="28">
        <f t="shared" ref="G51:H51" si="18">SUM(G52)</f>
        <v>0</v>
      </c>
      <c r="H51" s="28">
        <f t="shared" si="18"/>
        <v>60000</v>
      </c>
      <c r="I51" s="55">
        <f t="shared" si="0"/>
        <v>1.0166666666666666</v>
      </c>
      <c r="J51" s="26">
        <f>SUM(J52)</f>
        <v>61096.5</v>
      </c>
      <c r="K51" s="26">
        <f>SUM(K52)</f>
        <v>61000</v>
      </c>
      <c r="L51" s="63">
        <f t="shared" si="1"/>
        <v>1</v>
      </c>
      <c r="M51" s="26">
        <f>SUM(M52)</f>
        <v>61401.990000000005</v>
      </c>
      <c r="N51" s="26">
        <f>SUM(N52)</f>
        <v>61000</v>
      </c>
    </row>
    <row r="52" spans="1:14" s="52" customFormat="1">
      <c r="A52" s="2" t="s">
        <v>88</v>
      </c>
      <c r="B52" s="32" t="s">
        <v>82</v>
      </c>
      <c r="C52" s="2" t="s">
        <v>80</v>
      </c>
      <c r="D52" s="3" t="s">
        <v>34</v>
      </c>
      <c r="E52" s="3">
        <v>11</v>
      </c>
      <c r="F52" s="33">
        <v>60000</v>
      </c>
      <c r="G52" s="33"/>
      <c r="H52" s="33">
        <f>SUM(F52+G52)</f>
        <v>60000</v>
      </c>
      <c r="I52" s="56">
        <f t="shared" si="0"/>
        <v>1.0166666666666666</v>
      </c>
      <c r="J52" s="52">
        <f>H52*1.018275</f>
        <v>61096.5</v>
      </c>
      <c r="K52" s="52">
        <f t="shared" si="5"/>
        <v>61000</v>
      </c>
      <c r="L52" s="64">
        <f t="shared" si="1"/>
        <v>1</v>
      </c>
      <c r="M52" s="52">
        <f t="shared" ref="M52" si="19">K52*1.00659</f>
        <v>61401.990000000005</v>
      </c>
      <c r="N52" s="52">
        <f t="shared" si="6"/>
        <v>61000</v>
      </c>
    </row>
    <row r="53" spans="1:14" s="26" customFormat="1">
      <c r="A53" s="4"/>
      <c r="B53" s="30" t="s">
        <v>83</v>
      </c>
      <c r="C53" s="4" t="s">
        <v>84</v>
      </c>
      <c r="D53" s="54"/>
      <c r="E53" s="54"/>
      <c r="F53" s="28">
        <f>SUM(F54:F55)</f>
        <v>100000</v>
      </c>
      <c r="G53" s="28">
        <f t="shared" ref="G53:H53" si="20">SUM(G54:G55)</f>
        <v>0</v>
      </c>
      <c r="H53" s="28">
        <f t="shared" si="20"/>
        <v>100000</v>
      </c>
      <c r="I53" s="55">
        <f t="shared" si="0"/>
        <v>1.02</v>
      </c>
      <c r="J53" s="26">
        <f>SUM(J54:J55)</f>
        <v>101827.5</v>
      </c>
      <c r="K53" s="26">
        <f>SUM(K54:K55)</f>
        <v>102000</v>
      </c>
      <c r="L53" s="63">
        <f t="shared" si="1"/>
        <v>1</v>
      </c>
      <c r="M53" s="26">
        <f>SUM(M54:M55)</f>
        <v>102672.18000000001</v>
      </c>
      <c r="N53" s="26">
        <f>SUM(N54:N55)</f>
        <v>102000</v>
      </c>
    </row>
    <row r="54" spans="1:14" s="52" customFormat="1">
      <c r="A54" s="2" t="s">
        <v>91</v>
      </c>
      <c r="B54" s="32" t="s">
        <v>86</v>
      </c>
      <c r="C54" s="2" t="s">
        <v>87</v>
      </c>
      <c r="D54" s="3" t="s">
        <v>34</v>
      </c>
      <c r="E54" s="3">
        <v>11</v>
      </c>
      <c r="F54" s="33">
        <v>40000</v>
      </c>
      <c r="G54" s="33"/>
      <c r="H54" s="33">
        <f>SUM(F54+G54)</f>
        <v>40000</v>
      </c>
      <c r="I54" s="56">
        <f t="shared" si="0"/>
        <v>1.0249999999999999</v>
      </c>
      <c r="J54" s="52">
        <f>H54*1.018275</f>
        <v>40731</v>
      </c>
      <c r="K54" s="52">
        <f t="shared" si="5"/>
        <v>41000</v>
      </c>
      <c r="L54" s="64">
        <f t="shared" si="1"/>
        <v>1</v>
      </c>
      <c r="M54" s="52">
        <f t="shared" ref="M54:M55" si="21">K54*1.00659</f>
        <v>41270.19</v>
      </c>
      <c r="N54" s="52">
        <f t="shared" si="6"/>
        <v>41000</v>
      </c>
    </row>
    <row r="55" spans="1:14" s="52" customFormat="1">
      <c r="A55" s="2" t="s">
        <v>98</v>
      </c>
      <c r="B55" s="32" t="s">
        <v>89</v>
      </c>
      <c r="C55" s="2" t="s">
        <v>84</v>
      </c>
      <c r="D55" s="3" t="s">
        <v>34</v>
      </c>
      <c r="E55" s="3">
        <v>11</v>
      </c>
      <c r="F55" s="33">
        <v>60000</v>
      </c>
      <c r="G55" s="33"/>
      <c r="H55" s="33">
        <f>SUM(F55+G55)</f>
        <v>60000</v>
      </c>
      <c r="I55" s="56">
        <f t="shared" si="0"/>
        <v>1.0166666666666666</v>
      </c>
      <c r="J55" s="52">
        <f>H55*1.018275</f>
        <v>61096.5</v>
      </c>
      <c r="K55" s="52">
        <f t="shared" si="5"/>
        <v>61000</v>
      </c>
      <c r="L55" s="64">
        <f t="shared" si="1"/>
        <v>1</v>
      </c>
      <c r="M55" s="52">
        <f t="shared" si="21"/>
        <v>61401.990000000005</v>
      </c>
      <c r="N55" s="52">
        <f t="shared" si="6"/>
        <v>61000</v>
      </c>
    </row>
    <row r="56" spans="1:14" s="26" customFormat="1">
      <c r="A56" s="4"/>
      <c r="B56" s="30">
        <v>343</v>
      </c>
      <c r="C56" s="4" t="s">
        <v>90</v>
      </c>
      <c r="D56" s="54"/>
      <c r="E56" s="54"/>
      <c r="F56" s="28">
        <f>SUM(F57)</f>
        <v>1000</v>
      </c>
      <c r="G56" s="28">
        <f t="shared" ref="G56:H56" si="22">SUM(G57)</f>
        <v>0</v>
      </c>
      <c r="H56" s="28">
        <f t="shared" si="22"/>
        <v>1000</v>
      </c>
      <c r="I56" s="55">
        <f t="shared" si="0"/>
        <v>1</v>
      </c>
      <c r="J56" s="26">
        <f>SUM(J57)</f>
        <v>1018.2750000000001</v>
      </c>
      <c r="K56" s="26">
        <f>SUM(K57)</f>
        <v>1000</v>
      </c>
      <c r="L56" s="63">
        <f t="shared" si="1"/>
        <v>1</v>
      </c>
      <c r="M56" s="26">
        <f>SUM(M57)</f>
        <v>1006.5900000000001</v>
      </c>
      <c r="N56" s="26">
        <f>SUM(N57)</f>
        <v>1000</v>
      </c>
    </row>
    <row r="57" spans="1:14" s="52" customFormat="1">
      <c r="A57" s="2" t="s">
        <v>101</v>
      </c>
      <c r="B57" s="32" t="s">
        <v>92</v>
      </c>
      <c r="C57" s="2" t="s">
        <v>93</v>
      </c>
      <c r="D57" s="3" t="s">
        <v>34</v>
      </c>
      <c r="E57" s="3">
        <v>11</v>
      </c>
      <c r="F57" s="33">
        <v>1000</v>
      </c>
      <c r="G57" s="33"/>
      <c r="H57" s="33">
        <f>SUM(F57+G57)</f>
        <v>1000</v>
      </c>
      <c r="I57" s="56">
        <f t="shared" si="0"/>
        <v>1</v>
      </c>
      <c r="J57" s="52">
        <f>H57*1.018275</f>
        <v>1018.2750000000001</v>
      </c>
      <c r="K57" s="52">
        <f t="shared" si="5"/>
        <v>1000</v>
      </c>
      <c r="L57" s="64">
        <f t="shared" si="1"/>
        <v>1</v>
      </c>
      <c r="M57" s="52">
        <f t="shared" ref="M57" si="23">K57*1.00659</f>
        <v>1006.5900000000001</v>
      </c>
      <c r="N57" s="52">
        <f t="shared" si="6"/>
        <v>1000</v>
      </c>
    </row>
    <row r="58" spans="1:14" s="52" customFormat="1">
      <c r="A58" s="2"/>
      <c r="B58" s="32"/>
      <c r="C58" s="2"/>
      <c r="D58" s="3"/>
      <c r="E58" s="3"/>
      <c r="F58" s="33"/>
      <c r="G58" s="33"/>
      <c r="H58" s="33"/>
      <c r="I58" s="56"/>
      <c r="L58" s="64"/>
    </row>
    <row r="59" spans="1:14" s="26" customFormat="1">
      <c r="A59" s="4" t="s">
        <v>94</v>
      </c>
      <c r="B59" s="30"/>
      <c r="C59" s="4"/>
      <c r="D59" s="54"/>
      <c r="E59" s="54"/>
      <c r="F59" s="28">
        <f>SUM(F60)</f>
        <v>510000</v>
      </c>
      <c r="G59" s="28">
        <f t="shared" ref="G59:H60" si="24">SUM(G60)</f>
        <v>50000</v>
      </c>
      <c r="H59" s="28">
        <f t="shared" si="24"/>
        <v>560000</v>
      </c>
      <c r="I59" s="55">
        <f t="shared" si="0"/>
        <v>1.0196428571428571</v>
      </c>
      <c r="J59" s="26">
        <f>SUM(J60)</f>
        <v>570234</v>
      </c>
      <c r="K59" s="26">
        <f>SUM(K60)</f>
        <v>571000</v>
      </c>
      <c r="L59" s="63">
        <f t="shared" si="1"/>
        <v>1.0070052539404553</v>
      </c>
      <c r="M59" s="26">
        <f>SUM(M60)</f>
        <v>574762.89</v>
      </c>
      <c r="N59" s="26">
        <f>SUM(N60)</f>
        <v>575000</v>
      </c>
    </row>
    <row r="60" spans="1:14" s="26" customFormat="1">
      <c r="A60" s="4" t="s">
        <v>95</v>
      </c>
      <c r="B60" s="30"/>
      <c r="C60" s="4"/>
      <c r="D60" s="54"/>
      <c r="E60" s="54"/>
      <c r="F60" s="28">
        <f>SUM(F61)</f>
        <v>510000</v>
      </c>
      <c r="G60" s="28">
        <f t="shared" si="24"/>
        <v>50000</v>
      </c>
      <c r="H60" s="28">
        <f t="shared" si="24"/>
        <v>560000</v>
      </c>
      <c r="I60" s="55">
        <f t="shared" si="0"/>
        <v>1.0196428571428571</v>
      </c>
      <c r="J60" s="26">
        <f>SUM(J61)</f>
        <v>570234</v>
      </c>
      <c r="K60" s="26">
        <f>SUM(K61)</f>
        <v>571000</v>
      </c>
      <c r="L60" s="63">
        <f t="shared" si="1"/>
        <v>1.0070052539404553</v>
      </c>
      <c r="M60" s="26">
        <f>SUM(M61)</f>
        <v>574762.89</v>
      </c>
      <c r="N60" s="26">
        <f>SUM(N61)</f>
        <v>575000</v>
      </c>
    </row>
    <row r="61" spans="1:14" s="26" customFormat="1">
      <c r="A61" s="4"/>
      <c r="B61" s="30" t="s">
        <v>96</v>
      </c>
      <c r="C61" s="4" t="s">
        <v>97</v>
      </c>
      <c r="D61" s="54"/>
      <c r="E61" s="54"/>
      <c r="F61" s="28">
        <f>SUM(F62:F64)</f>
        <v>510000</v>
      </c>
      <c r="G61" s="28">
        <f t="shared" ref="G61:H61" si="25">SUM(G62:G64)</f>
        <v>50000</v>
      </c>
      <c r="H61" s="28">
        <f t="shared" si="25"/>
        <v>560000</v>
      </c>
      <c r="I61" s="55">
        <f t="shared" si="0"/>
        <v>1.0196428571428571</v>
      </c>
      <c r="J61" s="26">
        <f>SUM(J62:J64)</f>
        <v>570234</v>
      </c>
      <c r="K61" s="26">
        <f>SUM(K62:K64)</f>
        <v>571000</v>
      </c>
      <c r="L61" s="63">
        <f t="shared" si="1"/>
        <v>1.0070052539404553</v>
      </c>
      <c r="M61" s="26">
        <f>SUM(M62:M64)</f>
        <v>574762.89</v>
      </c>
      <c r="N61" s="26">
        <f>SUM(N62:N64)</f>
        <v>575000</v>
      </c>
    </row>
    <row r="62" spans="1:14" s="52" customFormat="1">
      <c r="A62" s="2" t="s">
        <v>104</v>
      </c>
      <c r="B62" s="32" t="s">
        <v>99</v>
      </c>
      <c r="C62" s="2" t="s">
        <v>100</v>
      </c>
      <c r="D62" s="3" t="s">
        <v>34</v>
      </c>
      <c r="E62" s="3">
        <v>11</v>
      </c>
      <c r="F62" s="33">
        <v>60000</v>
      </c>
      <c r="G62" s="33"/>
      <c r="H62" s="33">
        <f>SUM(F62+G62)</f>
        <v>60000</v>
      </c>
      <c r="I62" s="56">
        <f t="shared" si="0"/>
        <v>1.0166666666666666</v>
      </c>
      <c r="J62" s="52">
        <f>H62*1.018275</f>
        <v>61096.5</v>
      </c>
      <c r="K62" s="52">
        <f t="shared" si="5"/>
        <v>61000</v>
      </c>
      <c r="L62" s="64">
        <f t="shared" si="1"/>
        <v>1</v>
      </c>
      <c r="M62" s="52">
        <f t="shared" ref="M62:M64" si="26">K62*1.00659</f>
        <v>61401.990000000005</v>
      </c>
      <c r="N62" s="52">
        <f t="shared" si="6"/>
        <v>61000</v>
      </c>
    </row>
    <row r="63" spans="1:14" s="52" customFormat="1">
      <c r="A63" s="2" t="s">
        <v>133</v>
      </c>
      <c r="B63" s="32" t="s">
        <v>102</v>
      </c>
      <c r="C63" s="2" t="s">
        <v>103</v>
      </c>
      <c r="D63" s="3" t="s">
        <v>34</v>
      </c>
      <c r="E63" s="3">
        <v>11</v>
      </c>
      <c r="F63" s="33">
        <v>200000</v>
      </c>
      <c r="G63" s="33">
        <v>50000</v>
      </c>
      <c r="H63" s="33">
        <f>SUM(F63+G63)</f>
        <v>250000</v>
      </c>
      <c r="I63" s="56">
        <f t="shared" si="0"/>
        <v>1.02</v>
      </c>
      <c r="J63" s="52">
        <f>H63*1.018275</f>
        <v>254568.75</v>
      </c>
      <c r="K63" s="52">
        <f t="shared" si="5"/>
        <v>255000</v>
      </c>
      <c r="L63" s="64">
        <f t="shared" si="1"/>
        <v>1.0078431372549019</v>
      </c>
      <c r="M63" s="52">
        <f t="shared" si="26"/>
        <v>256680.45</v>
      </c>
      <c r="N63" s="52">
        <f t="shared" si="6"/>
        <v>257000</v>
      </c>
    </row>
    <row r="64" spans="1:14" s="52" customFormat="1">
      <c r="A64" s="2" t="s">
        <v>142</v>
      </c>
      <c r="B64" s="32" t="s">
        <v>105</v>
      </c>
      <c r="C64" s="2" t="s">
        <v>106</v>
      </c>
      <c r="D64" s="3" t="s">
        <v>34</v>
      </c>
      <c r="E64" s="3">
        <v>11</v>
      </c>
      <c r="F64" s="33">
        <v>250000</v>
      </c>
      <c r="G64" s="33"/>
      <c r="H64" s="33">
        <f>SUM(F64+G64)</f>
        <v>250000</v>
      </c>
      <c r="I64" s="56">
        <f t="shared" si="0"/>
        <v>1.02</v>
      </c>
      <c r="J64" s="52">
        <f>H64*1.018275</f>
        <v>254568.75</v>
      </c>
      <c r="K64" s="52">
        <f t="shared" si="5"/>
        <v>255000</v>
      </c>
      <c r="L64" s="64">
        <f t="shared" si="1"/>
        <v>1.0078431372549019</v>
      </c>
      <c r="M64" s="52">
        <f t="shared" si="26"/>
        <v>256680.45</v>
      </c>
      <c r="N64" s="52">
        <f t="shared" si="6"/>
        <v>257000</v>
      </c>
    </row>
    <row r="65" spans="1:14" s="52" customFormat="1">
      <c r="A65" s="2"/>
      <c r="B65" s="32"/>
      <c r="C65" s="2"/>
      <c r="D65" s="3"/>
      <c r="E65" s="3"/>
      <c r="F65" s="33"/>
      <c r="G65" s="33"/>
      <c r="H65" s="33"/>
      <c r="I65" s="56"/>
      <c r="L65" s="64"/>
    </row>
    <row r="66" spans="1:14" s="26" customFormat="1">
      <c r="A66" s="4" t="s">
        <v>107</v>
      </c>
      <c r="B66" s="30"/>
      <c r="C66" s="4"/>
      <c r="D66" s="54"/>
      <c r="E66" s="54"/>
      <c r="F66" s="28">
        <f>SUM(F67)</f>
        <v>13090000</v>
      </c>
      <c r="G66" s="28">
        <f t="shared" ref="G66:H68" si="27">SUM(G67)</f>
        <v>655000</v>
      </c>
      <c r="H66" s="28">
        <f t="shared" si="27"/>
        <v>13745000</v>
      </c>
      <c r="I66" s="55">
        <f t="shared" si="0"/>
        <v>1.0182611858857766</v>
      </c>
      <c r="J66" s="26">
        <f t="shared" ref="J66:K68" si="28">SUM(J67)</f>
        <v>13996189.875</v>
      </c>
      <c r="K66" s="26">
        <f t="shared" si="28"/>
        <v>13996000</v>
      </c>
      <c r="L66" s="63">
        <f t="shared" si="1"/>
        <v>1.0065733066590454</v>
      </c>
      <c r="M66" s="26">
        <f t="shared" ref="M66:N68" si="29">SUM(M67)</f>
        <v>14088233.640000001</v>
      </c>
      <c r="N66" s="26">
        <f t="shared" si="29"/>
        <v>14088000</v>
      </c>
    </row>
    <row r="67" spans="1:14" s="26" customFormat="1" ht="25.5" customHeight="1">
      <c r="A67" s="195" t="s">
        <v>143</v>
      </c>
      <c r="B67" s="195"/>
      <c r="C67" s="195"/>
      <c r="D67" s="195"/>
      <c r="E67" s="195"/>
      <c r="F67" s="28">
        <f>SUM(F68)</f>
        <v>13090000</v>
      </c>
      <c r="G67" s="28">
        <f t="shared" si="27"/>
        <v>655000</v>
      </c>
      <c r="H67" s="28">
        <f t="shared" si="27"/>
        <v>13745000</v>
      </c>
      <c r="I67" s="55">
        <f t="shared" si="0"/>
        <v>1.0182611858857766</v>
      </c>
      <c r="J67" s="26">
        <f t="shared" si="28"/>
        <v>13996189.875</v>
      </c>
      <c r="K67" s="26">
        <f t="shared" si="28"/>
        <v>13996000</v>
      </c>
      <c r="L67" s="63">
        <f t="shared" si="1"/>
        <v>1.0065733066590454</v>
      </c>
      <c r="M67" s="26">
        <f t="shared" si="29"/>
        <v>14088233.640000001</v>
      </c>
      <c r="N67" s="26">
        <f t="shared" si="29"/>
        <v>14088000</v>
      </c>
    </row>
    <row r="68" spans="1:14" s="26" customFormat="1">
      <c r="A68" s="4"/>
      <c r="B68" s="30" t="s">
        <v>108</v>
      </c>
      <c r="C68" s="4" t="s">
        <v>145</v>
      </c>
      <c r="D68" s="54"/>
      <c r="E68" s="54"/>
      <c r="F68" s="28">
        <f>SUM(F69)</f>
        <v>13090000</v>
      </c>
      <c r="G68" s="28">
        <f t="shared" si="27"/>
        <v>655000</v>
      </c>
      <c r="H68" s="28">
        <f t="shared" si="27"/>
        <v>13745000</v>
      </c>
      <c r="I68" s="55">
        <f t="shared" si="0"/>
        <v>1.0182611858857766</v>
      </c>
      <c r="J68" s="26">
        <f t="shared" si="28"/>
        <v>13996189.875</v>
      </c>
      <c r="K68" s="26">
        <f t="shared" si="28"/>
        <v>13996000</v>
      </c>
      <c r="L68" s="63">
        <f t="shared" si="1"/>
        <v>1.0065733066590454</v>
      </c>
      <c r="M68" s="26">
        <f t="shared" si="29"/>
        <v>14088233.640000001</v>
      </c>
      <c r="N68" s="26">
        <f t="shared" si="29"/>
        <v>14088000</v>
      </c>
    </row>
    <row r="69" spans="1:14" s="52" customFormat="1">
      <c r="A69" s="2" t="s">
        <v>144</v>
      </c>
      <c r="B69" s="32" t="s">
        <v>109</v>
      </c>
      <c r="C69" s="2" t="s">
        <v>145</v>
      </c>
      <c r="D69" s="3" t="s">
        <v>110</v>
      </c>
      <c r="E69" s="3">
        <v>11</v>
      </c>
      <c r="F69" s="33">
        <v>13090000</v>
      </c>
      <c r="G69" s="33">
        <v>655000</v>
      </c>
      <c r="H69" s="33">
        <f>SUM(F69+G69)</f>
        <v>13745000</v>
      </c>
      <c r="I69" s="56">
        <f t="shared" si="0"/>
        <v>1.0182611858857766</v>
      </c>
      <c r="J69" s="52">
        <f>H69*1.018275</f>
        <v>13996189.875</v>
      </c>
      <c r="K69" s="52">
        <f t="shared" si="5"/>
        <v>13996000</v>
      </c>
      <c r="L69" s="64">
        <f t="shared" si="1"/>
        <v>1.0065733066590454</v>
      </c>
      <c r="M69" s="52">
        <f t="shared" ref="M69" si="30">K69*1.00659</f>
        <v>14088233.640000001</v>
      </c>
      <c r="N69" s="52">
        <f t="shared" si="6"/>
        <v>14088000</v>
      </c>
    </row>
    <row r="70" spans="1:14" s="52" customFormat="1">
      <c r="A70" s="2"/>
      <c r="B70" s="32"/>
      <c r="C70" s="2"/>
      <c r="D70" s="3"/>
      <c r="E70" s="3"/>
      <c r="F70" s="33"/>
      <c r="G70" s="33"/>
      <c r="H70" s="33"/>
      <c r="I70" s="56"/>
      <c r="L70" s="64"/>
    </row>
    <row r="71" spans="1:14" s="26" customFormat="1">
      <c r="A71" s="4" t="s">
        <v>111</v>
      </c>
      <c r="B71" s="30"/>
      <c r="C71" s="4"/>
      <c r="D71" s="54"/>
      <c r="E71" s="54"/>
      <c r="F71" s="28">
        <f>SUM(F72+F76+F80+F84+F105+F111+F115+F123+F133+F137+F119)</f>
        <v>5755000</v>
      </c>
      <c r="G71" s="28">
        <f>SUM(G72+G76+G80+G84+G105+G111+G115+G123+G133+G137+G119)</f>
        <v>310000</v>
      </c>
      <c r="H71" s="28">
        <f>SUM(H72+H76+H80+H84+H105+H111+H115+H123+H133+H137+H119)</f>
        <v>6095000</v>
      </c>
      <c r="I71" s="55">
        <f t="shared" si="0"/>
        <v>1.0188679245283019</v>
      </c>
      <c r="J71" s="26">
        <f>SUM(J72+J76+J80+J84+J105+J111+J115+J123+J133+J137+J119)</f>
        <v>6175837.875</v>
      </c>
      <c r="K71" s="26">
        <f>SUM(K72+K76+K80+K84+K105+K111+K115+K123+K133+K137+K119)</f>
        <v>6210000</v>
      </c>
      <c r="L71" s="63">
        <f t="shared" si="1"/>
        <v>1.0064412238325282</v>
      </c>
      <c r="M71" s="26">
        <f>SUM(M72+M76+M80+M84+M105+M111+M115+M123+M133+M137+M119)</f>
        <v>5963039.160000002</v>
      </c>
      <c r="N71" s="26">
        <f>SUM(N72+N76+N80+N84+N105+N111+N115+N123+N133+N137+N119)</f>
        <v>6250000</v>
      </c>
    </row>
    <row r="72" spans="1:14" s="26" customFormat="1">
      <c r="A72" s="4" t="s">
        <v>112</v>
      </c>
      <c r="B72" s="30"/>
      <c r="C72" s="4"/>
      <c r="D72" s="54"/>
      <c r="E72" s="54"/>
      <c r="F72" s="28">
        <f>SUM(F73)</f>
        <v>660000</v>
      </c>
      <c r="G72" s="28">
        <f t="shared" ref="G72:H73" si="31">SUM(G73)</f>
        <v>50000</v>
      </c>
      <c r="H72" s="28">
        <f t="shared" si="31"/>
        <v>710000</v>
      </c>
      <c r="I72" s="55">
        <f t="shared" si="0"/>
        <v>1.0183098591549296</v>
      </c>
      <c r="J72" s="26">
        <f>SUM(J73)</f>
        <v>722975.25</v>
      </c>
      <c r="K72" s="26">
        <f>SUM(K73)</f>
        <v>723000</v>
      </c>
      <c r="L72" s="63">
        <f t="shared" si="1"/>
        <v>1.0069156293222683</v>
      </c>
      <c r="M72" s="26">
        <f>SUM(M73)</f>
        <v>727764.57000000007</v>
      </c>
      <c r="N72" s="26">
        <f>SUM(N73)</f>
        <v>728000</v>
      </c>
    </row>
    <row r="73" spans="1:14" s="26" customFormat="1">
      <c r="A73" s="4"/>
      <c r="B73" s="30" t="s">
        <v>108</v>
      </c>
      <c r="C73" s="4" t="s">
        <v>145</v>
      </c>
      <c r="D73" s="54"/>
      <c r="E73" s="54"/>
      <c r="F73" s="28">
        <f>SUM(F74)</f>
        <v>660000</v>
      </c>
      <c r="G73" s="28">
        <f t="shared" si="31"/>
        <v>50000</v>
      </c>
      <c r="H73" s="28">
        <f t="shared" si="31"/>
        <v>710000</v>
      </c>
      <c r="I73" s="55">
        <f t="shared" si="0"/>
        <v>1.0183098591549296</v>
      </c>
      <c r="J73" s="26">
        <f>SUM(J74)</f>
        <v>722975.25</v>
      </c>
      <c r="K73" s="26">
        <f>SUM(K74)</f>
        <v>723000</v>
      </c>
      <c r="L73" s="63">
        <f t="shared" si="1"/>
        <v>1.0069156293222683</v>
      </c>
      <c r="M73" s="26">
        <f>SUM(M74)</f>
        <v>727764.57000000007</v>
      </c>
      <c r="N73" s="26">
        <f>SUM(N74)</f>
        <v>728000</v>
      </c>
    </row>
    <row r="74" spans="1:14" s="52" customFormat="1">
      <c r="A74" s="2" t="s">
        <v>146</v>
      </c>
      <c r="B74" s="32" t="s">
        <v>109</v>
      </c>
      <c r="C74" s="2" t="s">
        <v>145</v>
      </c>
      <c r="D74" s="3" t="s">
        <v>113</v>
      </c>
      <c r="E74" s="3">
        <v>11</v>
      </c>
      <c r="F74" s="33">
        <v>660000</v>
      </c>
      <c r="G74" s="33">
        <v>50000</v>
      </c>
      <c r="H74" s="33">
        <f>SUM(F74+G74)</f>
        <v>710000</v>
      </c>
      <c r="I74" s="56">
        <f t="shared" si="0"/>
        <v>1.0183098591549296</v>
      </c>
      <c r="J74" s="52">
        <f>H74*1.018275</f>
        <v>722975.25</v>
      </c>
      <c r="K74" s="52">
        <f t="shared" si="5"/>
        <v>723000</v>
      </c>
      <c r="L74" s="64">
        <f t="shared" si="1"/>
        <v>1.0069156293222683</v>
      </c>
      <c r="M74" s="52">
        <f t="shared" ref="M74" si="32">K74*1.00659</f>
        <v>727764.57000000007</v>
      </c>
      <c r="N74" s="52">
        <f t="shared" si="6"/>
        <v>728000</v>
      </c>
    </row>
    <row r="75" spans="1:14" s="52" customFormat="1">
      <c r="A75" s="2"/>
      <c r="B75" s="32"/>
      <c r="C75" s="2"/>
      <c r="D75" s="3"/>
      <c r="E75" s="3"/>
      <c r="F75" s="33"/>
      <c r="G75" s="33"/>
      <c r="H75" s="33"/>
      <c r="I75" s="56"/>
      <c r="L75" s="64"/>
    </row>
    <row r="76" spans="1:14" s="4" customFormat="1" ht="25.5" customHeight="1">
      <c r="A76" s="195" t="s">
        <v>147</v>
      </c>
      <c r="B76" s="195"/>
      <c r="C76" s="195"/>
      <c r="D76" s="195"/>
      <c r="E76" s="195"/>
      <c r="F76" s="31">
        <f>SUM(F77)</f>
        <v>250000</v>
      </c>
      <c r="G76" s="31">
        <f t="shared" ref="G76:H77" si="33">SUM(G77)</f>
        <v>0</v>
      </c>
      <c r="H76" s="31">
        <f t="shared" si="33"/>
        <v>250000</v>
      </c>
      <c r="I76" s="57">
        <f t="shared" si="0"/>
        <v>1.02</v>
      </c>
      <c r="J76" s="31">
        <f>SUM(J77)</f>
        <v>254568.75</v>
      </c>
      <c r="K76" s="31">
        <f>SUM(K77)</f>
        <v>255000</v>
      </c>
      <c r="L76" s="57">
        <f t="shared" si="1"/>
        <v>1.0078431372549019</v>
      </c>
      <c r="M76" s="4">
        <f>SUM(M77)</f>
        <v>256680.45</v>
      </c>
      <c r="N76" s="4">
        <f>SUM(N77)</f>
        <v>257000</v>
      </c>
    </row>
    <row r="77" spans="1:14" s="26" customFormat="1">
      <c r="A77" s="4"/>
      <c r="B77" s="30" t="s">
        <v>63</v>
      </c>
      <c r="C77" s="4" t="s">
        <v>64</v>
      </c>
      <c r="D77" s="54"/>
      <c r="E77" s="54"/>
      <c r="F77" s="28">
        <f>SUM(F78)</f>
        <v>250000</v>
      </c>
      <c r="G77" s="28">
        <f t="shared" si="33"/>
        <v>0</v>
      </c>
      <c r="H77" s="28">
        <f t="shared" si="33"/>
        <v>250000</v>
      </c>
      <c r="I77" s="55">
        <f t="shared" si="0"/>
        <v>1.02</v>
      </c>
      <c r="J77" s="28">
        <f>SUM(J78)</f>
        <v>254568.75</v>
      </c>
      <c r="K77" s="28">
        <f>SUM(K78)</f>
        <v>255000</v>
      </c>
      <c r="L77" s="55">
        <f t="shared" si="1"/>
        <v>1.0078431372549019</v>
      </c>
      <c r="M77" s="26">
        <f>SUM(M78)</f>
        <v>256680.45</v>
      </c>
      <c r="N77" s="26">
        <f>SUM(N78)</f>
        <v>257000</v>
      </c>
    </row>
    <row r="78" spans="1:14" s="52" customFormat="1">
      <c r="A78" s="2" t="s">
        <v>148</v>
      </c>
      <c r="B78" s="32" t="s">
        <v>78</v>
      </c>
      <c r="C78" s="2" t="s">
        <v>79</v>
      </c>
      <c r="D78" s="3" t="s">
        <v>113</v>
      </c>
      <c r="E78" s="3">
        <v>11</v>
      </c>
      <c r="F78" s="33">
        <v>250000</v>
      </c>
      <c r="G78" s="33"/>
      <c r="H78" s="33">
        <f>SUM(F78+G78)</f>
        <v>250000</v>
      </c>
      <c r="I78" s="56">
        <f t="shared" si="0"/>
        <v>1.02</v>
      </c>
      <c r="J78" s="52">
        <f>H78*1.018275</f>
        <v>254568.75</v>
      </c>
      <c r="K78" s="52">
        <f t="shared" si="5"/>
        <v>255000</v>
      </c>
      <c r="L78" s="64">
        <f t="shared" si="1"/>
        <v>1.0078431372549019</v>
      </c>
      <c r="M78" s="52">
        <f t="shared" ref="M78" si="34">K78*1.00659</f>
        <v>256680.45</v>
      </c>
      <c r="N78" s="52">
        <f t="shared" si="6"/>
        <v>257000</v>
      </c>
    </row>
    <row r="79" spans="1:14" s="52" customFormat="1">
      <c r="A79" s="2"/>
      <c r="B79" s="32"/>
      <c r="C79" s="2"/>
      <c r="D79" s="3"/>
      <c r="E79" s="3"/>
      <c r="F79" s="33"/>
      <c r="G79" s="33"/>
      <c r="H79" s="33"/>
      <c r="I79" s="56"/>
      <c r="L79" s="64"/>
    </row>
    <row r="80" spans="1:14" s="26" customFormat="1">
      <c r="A80" s="4" t="s">
        <v>149</v>
      </c>
      <c r="B80" s="30"/>
      <c r="C80" s="4"/>
      <c r="D80" s="54"/>
      <c r="E80" s="54"/>
      <c r="F80" s="28">
        <f>SUM(F81)</f>
        <v>150000</v>
      </c>
      <c r="G80" s="28">
        <f t="shared" ref="G80:H81" si="35">SUM(G81)</f>
        <v>0</v>
      </c>
      <c r="H80" s="28">
        <f t="shared" si="35"/>
        <v>150000</v>
      </c>
      <c r="I80" s="55">
        <f t="shared" si="0"/>
        <v>1.02</v>
      </c>
      <c r="J80" s="26">
        <f>SUM(J81)</f>
        <v>152741.25</v>
      </c>
      <c r="K80" s="26">
        <f>SUM(K81)</f>
        <v>153000</v>
      </c>
      <c r="L80" s="63">
        <f t="shared" si="1"/>
        <v>1.0065359477124183</v>
      </c>
      <c r="M80" s="26">
        <f>SUM(M81)</f>
        <v>154008.27000000002</v>
      </c>
      <c r="N80" s="26">
        <f>SUM(N81)</f>
        <v>154000</v>
      </c>
    </row>
    <row r="81" spans="1:14" s="26" customFormat="1">
      <c r="A81" s="4"/>
      <c r="B81" s="30" t="s">
        <v>108</v>
      </c>
      <c r="C81" s="4" t="s">
        <v>145</v>
      </c>
      <c r="D81" s="54"/>
      <c r="E81" s="54"/>
      <c r="F81" s="28">
        <f>SUM(F82)</f>
        <v>150000</v>
      </c>
      <c r="G81" s="28">
        <f t="shared" si="35"/>
        <v>0</v>
      </c>
      <c r="H81" s="28">
        <f t="shared" si="35"/>
        <v>150000</v>
      </c>
      <c r="I81" s="55">
        <f t="shared" si="0"/>
        <v>1.02</v>
      </c>
      <c r="J81" s="26">
        <f>SUM(J82)</f>
        <v>152741.25</v>
      </c>
      <c r="K81" s="26">
        <f>SUM(K82)</f>
        <v>153000</v>
      </c>
      <c r="L81" s="63">
        <f t="shared" si="1"/>
        <v>1.0065359477124183</v>
      </c>
      <c r="M81" s="26">
        <f>SUM(M82)</f>
        <v>154008.27000000002</v>
      </c>
      <c r="N81" s="26">
        <f>SUM(N82)</f>
        <v>154000</v>
      </c>
    </row>
    <row r="82" spans="1:14" s="52" customFormat="1">
      <c r="A82" s="2" t="s">
        <v>150</v>
      </c>
      <c r="B82" s="32" t="s">
        <v>109</v>
      </c>
      <c r="C82" s="2" t="s">
        <v>145</v>
      </c>
      <c r="D82" s="3" t="s">
        <v>113</v>
      </c>
      <c r="E82" s="3">
        <v>11</v>
      </c>
      <c r="F82" s="33">
        <v>150000</v>
      </c>
      <c r="G82" s="33"/>
      <c r="H82" s="33">
        <f>SUM(F82+G82)</f>
        <v>150000</v>
      </c>
      <c r="I82" s="56">
        <f t="shared" ref="I82:I148" si="36">K82/H82</f>
        <v>1.02</v>
      </c>
      <c r="J82" s="52">
        <f>H82*1.018275</f>
        <v>152741.25</v>
      </c>
      <c r="K82" s="52">
        <f t="shared" ref="K82:K142" si="37">ROUND(J82,-3)</f>
        <v>153000</v>
      </c>
      <c r="L82" s="64">
        <f t="shared" ref="L82:L148" si="38">N82/K82</f>
        <v>1.0065359477124183</v>
      </c>
      <c r="M82" s="52">
        <f t="shared" ref="M82" si="39">K82*1.00659</f>
        <v>154008.27000000002</v>
      </c>
      <c r="N82" s="52">
        <f t="shared" ref="N82:N142" si="40">ROUND(M82,-3)</f>
        <v>154000</v>
      </c>
    </row>
    <row r="83" spans="1:14" s="52" customFormat="1">
      <c r="A83" s="2"/>
      <c r="B83" s="32"/>
      <c r="C83" s="2"/>
      <c r="D83" s="3"/>
      <c r="E83" s="3"/>
      <c r="F83" s="33"/>
      <c r="G83" s="33"/>
      <c r="H83" s="33"/>
      <c r="I83" s="56"/>
      <c r="L83" s="64"/>
    </row>
    <row r="84" spans="1:14" s="26" customFormat="1">
      <c r="A84" s="4" t="s">
        <v>151</v>
      </c>
      <c r="B84" s="30"/>
      <c r="C84" s="4"/>
      <c r="D84" s="54"/>
      <c r="E84" s="54"/>
      <c r="F84" s="28">
        <f>SUM(F85+F88+F93+F95+F97+F99+F102)</f>
        <v>2500000</v>
      </c>
      <c r="G84" s="28">
        <f t="shared" ref="G84:H84" si="41">SUM(G85+G88+G93+G95+G97+G99+G102)</f>
        <v>590000</v>
      </c>
      <c r="H84" s="28">
        <f t="shared" si="41"/>
        <v>3090000</v>
      </c>
      <c r="I84" s="55">
        <f t="shared" si="36"/>
        <v>1.0184466019417475</v>
      </c>
      <c r="J84" s="26">
        <f>SUM(J85+J88+J93+J95+J97+J99+J102)</f>
        <v>3146469.75</v>
      </c>
      <c r="K84" s="26">
        <f>SUM(K85+K88+K93+K95+K97+K99+K102)</f>
        <v>3147000</v>
      </c>
      <c r="L84" s="63">
        <f t="shared" si="38"/>
        <v>1.0063552589768032</v>
      </c>
      <c r="M84" s="26">
        <f>SUM(M85+M88+M93+M95+M97+M99+M102)</f>
        <v>3167738.7300000009</v>
      </c>
      <c r="N84" s="26">
        <f>SUM(N85+N88+N93+N95+N97+N99+N102)</f>
        <v>3167000</v>
      </c>
    </row>
    <row r="85" spans="1:14" s="26" customFormat="1">
      <c r="A85" s="4"/>
      <c r="B85" s="30" t="s">
        <v>55</v>
      </c>
      <c r="C85" s="4" t="s">
        <v>56</v>
      </c>
      <c r="D85" s="54"/>
      <c r="E85" s="54"/>
      <c r="F85" s="28">
        <f>SUM(F86:F87)</f>
        <v>480000</v>
      </c>
      <c r="G85" s="28">
        <f t="shared" ref="G85:H85" si="42">SUM(G86:G87)</f>
        <v>0</v>
      </c>
      <c r="H85" s="28">
        <f t="shared" si="42"/>
        <v>480000</v>
      </c>
      <c r="I85" s="55">
        <f t="shared" si="36"/>
        <v>1.01875</v>
      </c>
      <c r="J85" s="26">
        <f>SUM(J86:J87)</f>
        <v>488772</v>
      </c>
      <c r="K85" s="26">
        <f>SUM(K86:K87)</f>
        <v>489000</v>
      </c>
      <c r="L85" s="63">
        <f t="shared" si="38"/>
        <v>1.0061349693251533</v>
      </c>
      <c r="M85" s="26">
        <f>SUM(M86:M87)</f>
        <v>492222.51</v>
      </c>
      <c r="N85" s="26">
        <f>SUM(N86:N87)</f>
        <v>492000</v>
      </c>
    </row>
    <row r="86" spans="1:14" s="52" customFormat="1">
      <c r="A86" s="2" t="s">
        <v>152</v>
      </c>
      <c r="B86" s="32">
        <v>3222</v>
      </c>
      <c r="C86" s="2" t="s">
        <v>114</v>
      </c>
      <c r="D86" s="3" t="s">
        <v>113</v>
      </c>
      <c r="E86" s="3">
        <v>11</v>
      </c>
      <c r="F86" s="33">
        <v>30000</v>
      </c>
      <c r="G86" s="33"/>
      <c r="H86" s="33">
        <f>SUM(F86+G86)</f>
        <v>30000</v>
      </c>
      <c r="I86" s="56">
        <f t="shared" si="36"/>
        <v>1.0333333333333334</v>
      </c>
      <c r="J86" s="52">
        <f>H86*1.018275</f>
        <v>30548.25</v>
      </c>
      <c r="K86" s="52">
        <f t="shared" si="37"/>
        <v>31000</v>
      </c>
      <c r="L86" s="64">
        <f t="shared" si="38"/>
        <v>1</v>
      </c>
      <c r="M86" s="52">
        <f t="shared" ref="M86:M87" si="43">K86*1.00659</f>
        <v>31204.290000000005</v>
      </c>
      <c r="N86" s="52">
        <f t="shared" si="40"/>
        <v>31000</v>
      </c>
    </row>
    <row r="87" spans="1:14" s="52" customFormat="1">
      <c r="A87" s="2" t="s">
        <v>153</v>
      </c>
      <c r="B87" s="32" t="s">
        <v>61</v>
      </c>
      <c r="C87" s="2" t="s">
        <v>62</v>
      </c>
      <c r="D87" s="3" t="s">
        <v>113</v>
      </c>
      <c r="E87" s="3">
        <v>11</v>
      </c>
      <c r="F87" s="33">
        <v>450000</v>
      </c>
      <c r="G87" s="33"/>
      <c r="H87" s="33">
        <f>SUM(F87+G87)</f>
        <v>450000</v>
      </c>
      <c r="I87" s="56">
        <f t="shared" si="36"/>
        <v>1.0177777777777777</v>
      </c>
      <c r="J87" s="52">
        <f>H87*1.018275</f>
        <v>458223.75</v>
      </c>
      <c r="K87" s="52">
        <f t="shared" si="37"/>
        <v>458000</v>
      </c>
      <c r="L87" s="64">
        <f t="shared" si="38"/>
        <v>1.0065502183406114</v>
      </c>
      <c r="M87" s="52">
        <f t="shared" si="43"/>
        <v>461018.22000000003</v>
      </c>
      <c r="N87" s="52">
        <f t="shared" si="40"/>
        <v>461000</v>
      </c>
    </row>
    <row r="88" spans="1:14" s="26" customFormat="1">
      <c r="A88" s="4"/>
      <c r="B88" s="30" t="s">
        <v>63</v>
      </c>
      <c r="C88" s="4" t="s">
        <v>64</v>
      </c>
      <c r="D88" s="54"/>
      <c r="E88" s="54"/>
      <c r="F88" s="28">
        <f>SUM(F89:F92)</f>
        <v>320000</v>
      </c>
      <c r="G88" s="28">
        <f t="shared" ref="G88:H88" si="44">SUM(G89:G92)</f>
        <v>-10000</v>
      </c>
      <c r="H88" s="28">
        <f t="shared" si="44"/>
        <v>310000</v>
      </c>
      <c r="I88" s="55">
        <f t="shared" si="36"/>
        <v>1.0193548387096774</v>
      </c>
      <c r="J88" s="26">
        <f>SUM(J89:J92)</f>
        <v>315665.25</v>
      </c>
      <c r="K88" s="26">
        <f>SUM(K89:K92)</f>
        <v>316000</v>
      </c>
      <c r="L88" s="63">
        <f t="shared" si="38"/>
        <v>1.0063291139240507</v>
      </c>
      <c r="M88" s="26">
        <f>SUM(M89:M92)</f>
        <v>318082.44000000006</v>
      </c>
      <c r="N88" s="26">
        <f>SUM(N89:N92)</f>
        <v>318000</v>
      </c>
    </row>
    <row r="89" spans="1:14" s="52" customFormat="1">
      <c r="A89" s="2" t="s">
        <v>154</v>
      </c>
      <c r="B89" s="32" t="s">
        <v>66</v>
      </c>
      <c r="C89" s="2" t="s">
        <v>155</v>
      </c>
      <c r="D89" s="3" t="s">
        <v>113</v>
      </c>
      <c r="E89" s="3">
        <v>11</v>
      </c>
      <c r="F89" s="33">
        <v>10000</v>
      </c>
      <c r="G89" s="33"/>
      <c r="H89" s="33">
        <f>SUM(F89+G89)</f>
        <v>10000</v>
      </c>
      <c r="I89" s="56">
        <f t="shared" si="36"/>
        <v>1</v>
      </c>
      <c r="J89" s="52">
        <f>H89*1.018275</f>
        <v>10182.75</v>
      </c>
      <c r="K89" s="52">
        <f t="shared" si="37"/>
        <v>10000</v>
      </c>
      <c r="L89" s="64">
        <f t="shared" si="38"/>
        <v>1</v>
      </c>
      <c r="M89" s="52">
        <f t="shared" ref="M89:M92" si="45">K89*1.00659</f>
        <v>10065.900000000001</v>
      </c>
      <c r="N89" s="52">
        <f t="shared" si="40"/>
        <v>10000</v>
      </c>
    </row>
    <row r="90" spans="1:14" s="52" customFormat="1">
      <c r="A90" s="2" t="s">
        <v>156</v>
      </c>
      <c r="B90" s="32" t="s">
        <v>75</v>
      </c>
      <c r="C90" s="2" t="s">
        <v>76</v>
      </c>
      <c r="D90" s="3" t="s">
        <v>113</v>
      </c>
      <c r="E90" s="3">
        <v>11</v>
      </c>
      <c r="F90" s="33">
        <v>150000</v>
      </c>
      <c r="G90" s="33">
        <v>-50000</v>
      </c>
      <c r="H90" s="33">
        <f>SUM(F90+G90)</f>
        <v>100000</v>
      </c>
      <c r="I90" s="56">
        <f t="shared" si="36"/>
        <v>1.02</v>
      </c>
      <c r="J90" s="52">
        <f>H90*1.018275</f>
        <v>101827.5</v>
      </c>
      <c r="K90" s="52">
        <f t="shared" si="37"/>
        <v>102000</v>
      </c>
      <c r="L90" s="64">
        <f t="shared" si="38"/>
        <v>1.0098039215686274</v>
      </c>
      <c r="M90" s="52">
        <f t="shared" si="45"/>
        <v>102672.18000000001</v>
      </c>
      <c r="N90" s="52">
        <f t="shared" si="40"/>
        <v>103000</v>
      </c>
    </row>
    <row r="91" spans="1:14" s="52" customFormat="1">
      <c r="A91" s="2" t="s">
        <v>157</v>
      </c>
      <c r="B91" s="32" t="s">
        <v>120</v>
      </c>
      <c r="C91" s="2" t="s">
        <v>121</v>
      </c>
      <c r="D91" s="3" t="s">
        <v>113</v>
      </c>
      <c r="E91" s="3">
        <v>11</v>
      </c>
      <c r="F91" s="33">
        <v>10000</v>
      </c>
      <c r="G91" s="33">
        <v>40000</v>
      </c>
      <c r="H91" s="33">
        <f>SUM(F91+G91)</f>
        <v>50000</v>
      </c>
      <c r="I91" s="56">
        <f t="shared" si="36"/>
        <v>1.02</v>
      </c>
      <c r="J91" s="52">
        <f>H91*1.018275</f>
        <v>50913.75</v>
      </c>
      <c r="K91" s="52">
        <f t="shared" si="37"/>
        <v>51000</v>
      </c>
      <c r="L91" s="64">
        <f t="shared" si="38"/>
        <v>1</v>
      </c>
      <c r="M91" s="52">
        <f t="shared" si="45"/>
        <v>51336.090000000004</v>
      </c>
      <c r="N91" s="52">
        <f t="shared" si="40"/>
        <v>51000</v>
      </c>
    </row>
    <row r="92" spans="1:14" s="52" customFormat="1">
      <c r="A92" s="2" t="s">
        <v>158</v>
      </c>
      <c r="B92" s="32" t="s">
        <v>78</v>
      </c>
      <c r="C92" s="2" t="s">
        <v>79</v>
      </c>
      <c r="D92" s="3" t="s">
        <v>113</v>
      </c>
      <c r="E92" s="3">
        <v>11</v>
      </c>
      <c r="F92" s="33">
        <v>150000</v>
      </c>
      <c r="G92" s="33"/>
      <c r="H92" s="33">
        <f>SUM(F92+G92)</f>
        <v>150000</v>
      </c>
      <c r="I92" s="56">
        <f t="shared" si="36"/>
        <v>1.02</v>
      </c>
      <c r="J92" s="52">
        <f>H92*1.018275</f>
        <v>152741.25</v>
      </c>
      <c r="K92" s="52">
        <f t="shared" si="37"/>
        <v>153000</v>
      </c>
      <c r="L92" s="64">
        <f t="shared" si="38"/>
        <v>1.0065359477124183</v>
      </c>
      <c r="M92" s="52">
        <f t="shared" si="45"/>
        <v>154008.27000000002</v>
      </c>
      <c r="N92" s="52">
        <f t="shared" si="40"/>
        <v>154000</v>
      </c>
    </row>
    <row r="93" spans="1:14" s="26" customFormat="1">
      <c r="A93" s="4"/>
      <c r="B93" s="30">
        <v>324</v>
      </c>
      <c r="C93" s="4" t="s">
        <v>80</v>
      </c>
      <c r="D93" s="54"/>
      <c r="E93" s="54"/>
      <c r="F93" s="28">
        <f>SUM(F94)</f>
        <v>100000</v>
      </c>
      <c r="G93" s="28">
        <f t="shared" ref="G93:H93" si="46">SUM(G94)</f>
        <v>0</v>
      </c>
      <c r="H93" s="28">
        <f t="shared" si="46"/>
        <v>100000</v>
      </c>
      <c r="I93" s="55">
        <f t="shared" si="36"/>
        <v>1.02</v>
      </c>
      <c r="J93" s="26">
        <f>SUM(J94)</f>
        <v>101827.5</v>
      </c>
      <c r="K93" s="26">
        <f>SUM(K94)</f>
        <v>102000</v>
      </c>
      <c r="L93" s="63">
        <f t="shared" si="38"/>
        <v>1.0098039215686274</v>
      </c>
      <c r="M93" s="26">
        <f>SUM(M94)</f>
        <v>102672.18000000001</v>
      </c>
      <c r="N93" s="26">
        <f>SUM(N94)</f>
        <v>103000</v>
      </c>
    </row>
    <row r="94" spans="1:14" s="52" customFormat="1">
      <c r="A94" s="2" t="s">
        <v>159</v>
      </c>
      <c r="B94" s="32" t="s">
        <v>82</v>
      </c>
      <c r="C94" s="2" t="s">
        <v>80</v>
      </c>
      <c r="D94" s="3" t="s">
        <v>113</v>
      </c>
      <c r="E94" s="3">
        <v>11</v>
      </c>
      <c r="F94" s="33">
        <v>100000</v>
      </c>
      <c r="G94" s="33"/>
      <c r="H94" s="33">
        <f>SUM(F94+G94)</f>
        <v>100000</v>
      </c>
      <c r="I94" s="56">
        <f t="shared" si="36"/>
        <v>1.02</v>
      </c>
      <c r="J94" s="52">
        <f>H94*1.018275</f>
        <v>101827.5</v>
      </c>
      <c r="K94" s="52">
        <f t="shared" si="37"/>
        <v>102000</v>
      </c>
      <c r="L94" s="64">
        <f t="shared" si="38"/>
        <v>1.0098039215686274</v>
      </c>
      <c r="M94" s="52">
        <f t="shared" ref="M94" si="47">K94*1.00659</f>
        <v>102672.18000000001</v>
      </c>
      <c r="N94" s="52">
        <f t="shared" si="40"/>
        <v>103000</v>
      </c>
    </row>
    <row r="95" spans="1:14" s="26" customFormat="1">
      <c r="A95" s="4"/>
      <c r="B95" s="30" t="s">
        <v>83</v>
      </c>
      <c r="C95" s="4" t="s">
        <v>84</v>
      </c>
      <c r="D95" s="54"/>
      <c r="E95" s="54"/>
      <c r="F95" s="28">
        <f>SUM(F96)</f>
        <v>350000</v>
      </c>
      <c r="G95" s="28">
        <f t="shared" ref="G95:H95" si="48">SUM(G96)</f>
        <v>0</v>
      </c>
      <c r="H95" s="28">
        <f t="shared" si="48"/>
        <v>350000</v>
      </c>
      <c r="I95" s="55">
        <f t="shared" si="36"/>
        <v>1.0171428571428571</v>
      </c>
      <c r="J95" s="26">
        <f>SUM(J96)</f>
        <v>356396.25</v>
      </c>
      <c r="K95" s="26">
        <f>SUM(K96)</f>
        <v>356000</v>
      </c>
      <c r="L95" s="63">
        <f t="shared" si="38"/>
        <v>1.0056179775280898</v>
      </c>
      <c r="M95" s="26">
        <f>SUM(M96)</f>
        <v>358346.04000000004</v>
      </c>
      <c r="N95" s="26">
        <f>SUM(N96)</f>
        <v>358000</v>
      </c>
    </row>
    <row r="96" spans="1:14" s="52" customFormat="1">
      <c r="A96" s="2" t="s">
        <v>160</v>
      </c>
      <c r="B96" s="32" t="s">
        <v>89</v>
      </c>
      <c r="C96" s="2" t="s">
        <v>84</v>
      </c>
      <c r="D96" s="3" t="s">
        <v>113</v>
      </c>
      <c r="E96" s="3">
        <v>11</v>
      </c>
      <c r="F96" s="33">
        <v>350000</v>
      </c>
      <c r="G96" s="33"/>
      <c r="H96" s="33">
        <f>SUM(F96+G96)</f>
        <v>350000</v>
      </c>
      <c r="I96" s="56">
        <f t="shared" si="36"/>
        <v>1.0171428571428571</v>
      </c>
      <c r="J96" s="52">
        <f>H96*1.018275</f>
        <v>356396.25</v>
      </c>
      <c r="K96" s="52">
        <f t="shared" si="37"/>
        <v>356000</v>
      </c>
      <c r="L96" s="64">
        <f t="shared" si="38"/>
        <v>1.0056179775280898</v>
      </c>
      <c r="M96" s="52">
        <f t="shared" ref="M96" si="49">K96*1.00659</f>
        <v>358346.04000000004</v>
      </c>
      <c r="N96" s="52">
        <f t="shared" si="40"/>
        <v>358000</v>
      </c>
    </row>
    <row r="97" spans="1:14" s="26" customFormat="1">
      <c r="A97" s="4"/>
      <c r="B97" s="30">
        <v>372</v>
      </c>
      <c r="C97" s="4" t="s">
        <v>115</v>
      </c>
      <c r="D97" s="54"/>
      <c r="E97" s="54"/>
      <c r="F97" s="28">
        <f>SUM(F98)</f>
        <v>50000</v>
      </c>
      <c r="G97" s="28">
        <f t="shared" ref="G97:H97" si="50">SUM(G98)</f>
        <v>0</v>
      </c>
      <c r="H97" s="28">
        <f t="shared" si="50"/>
        <v>50000</v>
      </c>
      <c r="I97" s="55">
        <f t="shared" si="36"/>
        <v>1.02</v>
      </c>
      <c r="J97" s="26">
        <f>SUM(J98)</f>
        <v>50913.75</v>
      </c>
      <c r="K97" s="26">
        <f>SUM(K98)</f>
        <v>51000</v>
      </c>
      <c r="L97" s="63">
        <f t="shared" si="38"/>
        <v>1</v>
      </c>
      <c r="M97" s="26">
        <f>SUM(M98)</f>
        <v>51336.090000000004</v>
      </c>
      <c r="N97" s="26">
        <f>SUM(N98)</f>
        <v>51000</v>
      </c>
    </row>
    <row r="98" spans="1:14" s="52" customFormat="1">
      <c r="A98" s="2" t="s">
        <v>161</v>
      </c>
      <c r="B98" s="32" t="s">
        <v>116</v>
      </c>
      <c r="C98" s="2" t="s">
        <v>117</v>
      </c>
      <c r="D98" s="3" t="s">
        <v>113</v>
      </c>
      <c r="E98" s="3">
        <v>11</v>
      </c>
      <c r="F98" s="33">
        <v>50000</v>
      </c>
      <c r="G98" s="33"/>
      <c r="H98" s="33">
        <f>SUM(F98+G98)</f>
        <v>50000</v>
      </c>
      <c r="I98" s="56">
        <f t="shared" si="36"/>
        <v>1.02</v>
      </c>
      <c r="J98" s="52">
        <f>H98*1.018275</f>
        <v>50913.75</v>
      </c>
      <c r="K98" s="52">
        <f t="shared" si="37"/>
        <v>51000</v>
      </c>
      <c r="L98" s="64">
        <f t="shared" si="38"/>
        <v>1</v>
      </c>
      <c r="M98" s="52">
        <f t="shared" ref="M98" si="51">K98*1.00659</f>
        <v>51336.090000000004</v>
      </c>
      <c r="N98" s="52">
        <f t="shared" si="40"/>
        <v>51000</v>
      </c>
    </row>
    <row r="99" spans="1:14" s="26" customFormat="1">
      <c r="A99" s="4"/>
      <c r="B99" s="30" t="s">
        <v>96</v>
      </c>
      <c r="C99" s="4" t="s">
        <v>97</v>
      </c>
      <c r="D99" s="54"/>
      <c r="E99" s="54"/>
      <c r="F99" s="28">
        <f>SUM(F100:F101)</f>
        <v>1100000</v>
      </c>
      <c r="G99" s="28">
        <f t="shared" ref="G99:H99" si="52">SUM(G100:G101)</f>
        <v>600000</v>
      </c>
      <c r="H99" s="28">
        <f t="shared" si="52"/>
        <v>1700000</v>
      </c>
      <c r="I99" s="55">
        <f t="shared" si="36"/>
        <v>1.0182352941176471</v>
      </c>
      <c r="J99" s="26">
        <f>SUM(J100:J101)</f>
        <v>1731067.5</v>
      </c>
      <c r="K99" s="26">
        <f>SUM(K100:K101)</f>
        <v>1731000</v>
      </c>
      <c r="L99" s="63">
        <f t="shared" si="38"/>
        <v>1.0063547082611208</v>
      </c>
      <c r="M99" s="26">
        <f>SUM(M100:M101)</f>
        <v>1742407.2900000003</v>
      </c>
      <c r="N99" s="26">
        <f>SUM(N100:N101)</f>
        <v>1742000</v>
      </c>
    </row>
    <row r="100" spans="1:14" s="52" customFormat="1">
      <c r="A100" s="2" t="s">
        <v>162</v>
      </c>
      <c r="B100" s="32" t="s">
        <v>99</v>
      </c>
      <c r="C100" s="2" t="s">
        <v>100</v>
      </c>
      <c r="D100" s="3" t="s">
        <v>113</v>
      </c>
      <c r="E100" s="3">
        <v>11</v>
      </c>
      <c r="F100" s="33">
        <v>100000</v>
      </c>
      <c r="G100" s="33">
        <v>100000</v>
      </c>
      <c r="H100" s="33">
        <f>SUM(F100+G100)</f>
        <v>200000</v>
      </c>
      <c r="I100" s="56">
        <f t="shared" si="36"/>
        <v>1.02</v>
      </c>
      <c r="J100" s="52">
        <f>H100*1.018275</f>
        <v>203655</v>
      </c>
      <c r="K100" s="52">
        <f t="shared" si="37"/>
        <v>204000</v>
      </c>
      <c r="L100" s="64">
        <f t="shared" si="38"/>
        <v>1.0049019607843137</v>
      </c>
      <c r="M100" s="52">
        <f t="shared" ref="M100:M101" si="53">K100*1.00659</f>
        <v>205344.36000000002</v>
      </c>
      <c r="N100" s="52">
        <f t="shared" si="40"/>
        <v>205000</v>
      </c>
    </row>
    <row r="101" spans="1:14" s="52" customFormat="1">
      <c r="A101" s="2" t="s">
        <v>163</v>
      </c>
      <c r="B101" s="32" t="s">
        <v>102</v>
      </c>
      <c r="C101" s="2" t="s">
        <v>103</v>
      </c>
      <c r="D101" s="3" t="s">
        <v>113</v>
      </c>
      <c r="E101" s="3">
        <v>11</v>
      </c>
      <c r="F101" s="33">
        <v>1000000</v>
      </c>
      <c r="G101" s="33">
        <v>500000</v>
      </c>
      <c r="H101" s="33">
        <f>SUM(F101+G101)</f>
        <v>1500000</v>
      </c>
      <c r="I101" s="56">
        <f t="shared" si="36"/>
        <v>1.018</v>
      </c>
      <c r="J101" s="52">
        <f>H101*1.018275</f>
        <v>1527412.5</v>
      </c>
      <c r="K101" s="52">
        <f t="shared" si="37"/>
        <v>1527000</v>
      </c>
      <c r="L101" s="64">
        <f t="shared" si="38"/>
        <v>1.0065487884741322</v>
      </c>
      <c r="M101" s="52">
        <f t="shared" si="53"/>
        <v>1537062.9300000002</v>
      </c>
      <c r="N101" s="52">
        <f t="shared" si="40"/>
        <v>1537000</v>
      </c>
    </row>
    <row r="102" spans="1:14" s="26" customFormat="1">
      <c r="A102" s="4"/>
      <c r="B102" s="30">
        <v>426</v>
      </c>
      <c r="C102" s="4" t="s">
        <v>185</v>
      </c>
      <c r="D102" s="54"/>
      <c r="E102" s="54"/>
      <c r="F102" s="28">
        <f>SUM(F103)</f>
        <v>100000</v>
      </c>
      <c r="G102" s="28">
        <f t="shared" ref="G102:H102" si="54">SUM(G103)</f>
        <v>0</v>
      </c>
      <c r="H102" s="28">
        <f t="shared" si="54"/>
        <v>100000</v>
      </c>
      <c r="I102" s="55">
        <f t="shared" si="36"/>
        <v>1.02</v>
      </c>
      <c r="J102" s="26">
        <f>SUM(J103)</f>
        <v>101827.5</v>
      </c>
      <c r="K102" s="26">
        <f>SUM(K103)</f>
        <v>102000</v>
      </c>
      <c r="L102" s="63">
        <f t="shared" si="38"/>
        <v>1.0098039215686274</v>
      </c>
      <c r="M102" s="26">
        <f>SUM(M103)</f>
        <v>102672.18000000001</v>
      </c>
      <c r="N102" s="26">
        <f>SUM(N103)</f>
        <v>103000</v>
      </c>
    </row>
    <row r="103" spans="1:14" s="52" customFormat="1">
      <c r="A103" s="2" t="s">
        <v>164</v>
      </c>
      <c r="B103" s="32" t="s">
        <v>118</v>
      </c>
      <c r="C103" s="2" t="s">
        <v>119</v>
      </c>
      <c r="D103" s="3" t="s">
        <v>113</v>
      </c>
      <c r="E103" s="3">
        <v>11</v>
      </c>
      <c r="F103" s="33">
        <v>100000</v>
      </c>
      <c r="G103" s="33"/>
      <c r="H103" s="33">
        <f>SUM(F103+G103)</f>
        <v>100000</v>
      </c>
      <c r="I103" s="56">
        <f t="shared" si="36"/>
        <v>1.02</v>
      </c>
      <c r="J103" s="52">
        <f>H103*1.018275</f>
        <v>101827.5</v>
      </c>
      <c r="K103" s="52">
        <f t="shared" si="37"/>
        <v>102000</v>
      </c>
      <c r="L103" s="64">
        <f t="shared" si="38"/>
        <v>1.0098039215686274</v>
      </c>
      <c r="M103" s="52">
        <f t="shared" ref="M103" si="55">K103*1.00659</f>
        <v>102672.18000000001</v>
      </c>
      <c r="N103" s="52">
        <f t="shared" si="40"/>
        <v>103000</v>
      </c>
    </row>
    <row r="104" spans="1:14" s="52" customFormat="1">
      <c r="A104" s="2"/>
      <c r="B104" s="32"/>
      <c r="C104" s="2"/>
      <c r="D104" s="3"/>
      <c r="E104" s="3"/>
      <c r="F104" s="33"/>
      <c r="G104" s="33"/>
      <c r="H104" s="33"/>
      <c r="I104" s="56"/>
      <c r="L104" s="64"/>
    </row>
    <row r="105" spans="1:14" s="26" customFormat="1" ht="25.5" customHeight="1">
      <c r="A105" s="195" t="s">
        <v>165</v>
      </c>
      <c r="B105" s="195"/>
      <c r="C105" s="195"/>
      <c r="D105" s="195"/>
      <c r="E105" s="195"/>
      <c r="F105" s="28">
        <f>SUM(F106)</f>
        <v>40000</v>
      </c>
      <c r="G105" s="28">
        <f t="shared" ref="G105:H106" si="56">SUM(G106)</f>
        <v>-30000</v>
      </c>
      <c r="H105" s="28">
        <f>SUM(H106+H108)</f>
        <v>40000</v>
      </c>
      <c r="I105" s="55">
        <f>K105/H105</f>
        <v>1.0249999999999999</v>
      </c>
      <c r="J105" s="26">
        <f>SUM(J106)</f>
        <v>10182.75</v>
      </c>
      <c r="K105" s="26">
        <f>SUM(K106+K108)</f>
        <v>41000</v>
      </c>
      <c r="L105" s="63">
        <f t="shared" si="38"/>
        <v>1</v>
      </c>
      <c r="M105" s="26">
        <f>SUM(M106)</f>
        <v>10065.900000000001</v>
      </c>
      <c r="N105" s="26">
        <f>SUM(N106+N108)</f>
        <v>41000</v>
      </c>
    </row>
    <row r="106" spans="1:14" s="26" customFormat="1">
      <c r="A106" s="4"/>
      <c r="B106" s="30" t="s">
        <v>63</v>
      </c>
      <c r="C106" s="4" t="s">
        <v>64</v>
      </c>
      <c r="D106" s="54"/>
      <c r="E106" s="54"/>
      <c r="F106" s="28">
        <f>SUM(F107)</f>
        <v>40000</v>
      </c>
      <c r="G106" s="28">
        <f t="shared" si="56"/>
        <v>-30000</v>
      </c>
      <c r="H106" s="28">
        <f t="shared" si="56"/>
        <v>10000</v>
      </c>
      <c r="I106" s="55">
        <f t="shared" si="36"/>
        <v>1</v>
      </c>
      <c r="J106" s="26">
        <f>SUM(J107)</f>
        <v>10182.75</v>
      </c>
      <c r="K106" s="26">
        <f>SUM(K107)</f>
        <v>10000</v>
      </c>
      <c r="L106" s="63">
        <f t="shared" si="38"/>
        <v>1</v>
      </c>
      <c r="M106" s="26">
        <f>SUM(M107)</f>
        <v>10065.900000000001</v>
      </c>
      <c r="N106" s="26">
        <f>SUM(N107)</f>
        <v>10000</v>
      </c>
    </row>
    <row r="107" spans="1:14" s="52" customFormat="1">
      <c r="A107" s="2" t="s">
        <v>166</v>
      </c>
      <c r="B107" s="32" t="s">
        <v>120</v>
      </c>
      <c r="C107" s="2" t="s">
        <v>121</v>
      </c>
      <c r="D107" s="3" t="s">
        <v>113</v>
      </c>
      <c r="E107" s="3">
        <v>11</v>
      </c>
      <c r="F107" s="33">
        <v>40000</v>
      </c>
      <c r="G107" s="33">
        <v>-30000</v>
      </c>
      <c r="H107" s="33">
        <f>SUM(F107+G107)</f>
        <v>10000</v>
      </c>
      <c r="I107" s="56">
        <f t="shared" si="36"/>
        <v>1</v>
      </c>
      <c r="J107" s="52">
        <f>H107*1.018275</f>
        <v>10182.75</v>
      </c>
      <c r="K107" s="52">
        <f t="shared" si="37"/>
        <v>10000</v>
      </c>
      <c r="L107" s="64">
        <f t="shared" si="38"/>
        <v>1</v>
      </c>
      <c r="M107" s="52">
        <f t="shared" ref="M107:M109" si="57">K107*1.00659</f>
        <v>10065.900000000001</v>
      </c>
      <c r="N107" s="52">
        <f t="shared" si="40"/>
        <v>10000</v>
      </c>
    </row>
    <row r="108" spans="1:14" s="52" customFormat="1">
      <c r="A108" s="4"/>
      <c r="B108" s="30" t="s">
        <v>96</v>
      </c>
      <c r="C108" s="4" t="s">
        <v>194</v>
      </c>
      <c r="D108" s="54"/>
      <c r="E108" s="54"/>
      <c r="F108" s="28">
        <f>SUM(F109)</f>
        <v>0</v>
      </c>
      <c r="G108" s="28">
        <f t="shared" ref="G108" si="58">SUM(G109)</f>
        <v>30000</v>
      </c>
      <c r="H108" s="28">
        <f>SUM(H109)</f>
        <v>30000</v>
      </c>
      <c r="I108" s="56">
        <f t="shared" si="36"/>
        <v>1.0333333333333334</v>
      </c>
      <c r="J108" s="26">
        <f>SUM(J109)</f>
        <v>30548.25</v>
      </c>
      <c r="K108" s="26">
        <f>SUM(K109)</f>
        <v>31000</v>
      </c>
      <c r="L108" s="64">
        <f t="shared" si="38"/>
        <v>1</v>
      </c>
      <c r="M108" s="26">
        <f>SUM(M109)</f>
        <v>31204.290000000005</v>
      </c>
      <c r="N108" s="26">
        <f>SUM(N109)</f>
        <v>31000</v>
      </c>
    </row>
    <row r="109" spans="1:14" s="52" customFormat="1">
      <c r="A109" s="2" t="s">
        <v>193</v>
      </c>
      <c r="B109" s="32" t="s">
        <v>180</v>
      </c>
      <c r="C109" s="2" t="s">
        <v>195</v>
      </c>
      <c r="D109" s="3"/>
      <c r="E109" s="3"/>
      <c r="F109" s="33">
        <v>0</v>
      </c>
      <c r="G109" s="33">
        <v>30000</v>
      </c>
      <c r="H109" s="33">
        <f>SUM(F109+G109)</f>
        <v>30000</v>
      </c>
      <c r="I109" s="56">
        <f t="shared" si="36"/>
        <v>1.0333333333333334</v>
      </c>
      <c r="J109" s="52">
        <f>H109*1.018275</f>
        <v>30548.25</v>
      </c>
      <c r="K109" s="52">
        <f t="shared" si="37"/>
        <v>31000</v>
      </c>
      <c r="L109" s="64">
        <f t="shared" si="38"/>
        <v>1</v>
      </c>
      <c r="M109" s="52">
        <f t="shared" si="57"/>
        <v>31204.290000000005</v>
      </c>
      <c r="N109" s="52">
        <f t="shared" si="40"/>
        <v>31000</v>
      </c>
    </row>
    <row r="110" spans="1:14" s="52" customFormat="1">
      <c r="A110" s="2"/>
      <c r="B110" s="32"/>
      <c r="C110" s="2"/>
      <c r="D110" s="3"/>
      <c r="E110" s="3"/>
      <c r="F110" s="33"/>
      <c r="G110" s="33"/>
      <c r="H110" s="33"/>
      <c r="I110" s="56"/>
      <c r="L110" s="64"/>
    </row>
    <row r="111" spans="1:14" s="26" customFormat="1" ht="25.5" customHeight="1">
      <c r="A111" s="195" t="s">
        <v>167</v>
      </c>
      <c r="B111" s="195"/>
      <c r="C111" s="195"/>
      <c r="D111" s="195"/>
      <c r="E111" s="195"/>
      <c r="F111" s="28">
        <f>SUM(F112)</f>
        <v>100000</v>
      </c>
      <c r="G111" s="28">
        <f t="shared" ref="G111:H112" si="59">SUM(G112)</f>
        <v>0</v>
      </c>
      <c r="H111" s="28">
        <f t="shared" si="59"/>
        <v>100000</v>
      </c>
      <c r="I111" s="55">
        <f t="shared" si="36"/>
        <v>1.02</v>
      </c>
      <c r="J111" s="26">
        <f>SUM(J112)</f>
        <v>101827.5</v>
      </c>
      <c r="K111" s="26">
        <f>SUM(K112)</f>
        <v>102000</v>
      </c>
      <c r="L111" s="63">
        <f t="shared" si="38"/>
        <v>1.0098039215686274</v>
      </c>
      <c r="M111" s="26">
        <f>SUM(M112)</f>
        <v>102672.18000000001</v>
      </c>
      <c r="N111" s="26">
        <f>SUM(N112)</f>
        <v>103000</v>
      </c>
    </row>
    <row r="112" spans="1:14" s="26" customFormat="1">
      <c r="A112" s="4"/>
      <c r="B112" s="30" t="s">
        <v>96</v>
      </c>
      <c r="C112" s="4" t="s">
        <v>97</v>
      </c>
      <c r="D112" s="54"/>
      <c r="E112" s="54"/>
      <c r="F112" s="28">
        <f>SUM(F113)</f>
        <v>100000</v>
      </c>
      <c r="G112" s="28">
        <f t="shared" si="59"/>
        <v>0</v>
      </c>
      <c r="H112" s="28">
        <f t="shared" si="59"/>
        <v>100000</v>
      </c>
      <c r="I112" s="55">
        <f t="shared" si="36"/>
        <v>1.02</v>
      </c>
      <c r="J112" s="26">
        <f>SUM(J113)</f>
        <v>101827.5</v>
      </c>
      <c r="K112" s="26">
        <f>SUM(K113)</f>
        <v>102000</v>
      </c>
      <c r="L112" s="63">
        <f t="shared" si="38"/>
        <v>1.0098039215686274</v>
      </c>
      <c r="M112" s="26">
        <f>SUM(M113)</f>
        <v>102672.18000000001</v>
      </c>
      <c r="N112" s="26">
        <f>SUM(N113)</f>
        <v>103000</v>
      </c>
    </row>
    <row r="113" spans="1:14" s="52" customFormat="1">
      <c r="A113" s="2" t="s">
        <v>168</v>
      </c>
      <c r="B113" s="32" t="s">
        <v>180</v>
      </c>
      <c r="C113" s="2" t="s">
        <v>122</v>
      </c>
      <c r="D113" s="3" t="s">
        <v>113</v>
      </c>
      <c r="E113" s="3">
        <v>11</v>
      </c>
      <c r="F113" s="33">
        <v>100000</v>
      </c>
      <c r="G113" s="33"/>
      <c r="H113" s="33">
        <f>SUM(F113+G113)</f>
        <v>100000</v>
      </c>
      <c r="I113" s="56">
        <f t="shared" si="36"/>
        <v>1.02</v>
      </c>
      <c r="J113" s="52">
        <f>H113*1.018275</f>
        <v>101827.5</v>
      </c>
      <c r="K113" s="52">
        <f t="shared" si="37"/>
        <v>102000</v>
      </c>
      <c r="L113" s="64">
        <f t="shared" si="38"/>
        <v>1.0098039215686274</v>
      </c>
      <c r="M113" s="52">
        <f t="shared" ref="M113" si="60">K113*1.00659</f>
        <v>102672.18000000001</v>
      </c>
      <c r="N113" s="52">
        <f t="shared" si="40"/>
        <v>103000</v>
      </c>
    </row>
    <row r="114" spans="1:14" s="52" customFormat="1">
      <c r="A114" s="2"/>
      <c r="B114" s="32"/>
      <c r="C114" s="2"/>
      <c r="D114" s="3"/>
      <c r="E114" s="3"/>
      <c r="F114" s="33"/>
      <c r="G114" s="33"/>
      <c r="H114" s="33"/>
      <c r="I114" s="56"/>
      <c r="L114" s="64"/>
    </row>
    <row r="115" spans="1:14" s="26" customFormat="1">
      <c r="A115" s="4" t="s">
        <v>169</v>
      </c>
      <c r="B115" s="30"/>
      <c r="C115" s="4"/>
      <c r="D115" s="54"/>
      <c r="E115" s="54"/>
      <c r="F115" s="28">
        <f>SUM(F116)</f>
        <v>200000</v>
      </c>
      <c r="G115" s="28">
        <f t="shared" ref="G115:H116" si="61">SUM(G116)</f>
        <v>0</v>
      </c>
      <c r="H115" s="28">
        <f t="shared" si="61"/>
        <v>200000</v>
      </c>
      <c r="I115" s="55">
        <f t="shared" si="36"/>
        <v>1.02</v>
      </c>
      <c r="J115" s="26">
        <f>SUM(J116)</f>
        <v>203655</v>
      </c>
      <c r="K115" s="26">
        <f>SUM(K116)</f>
        <v>204000</v>
      </c>
      <c r="L115" s="63">
        <f t="shared" si="38"/>
        <v>1.0049019607843137</v>
      </c>
      <c r="M115" s="26">
        <f>SUM(M116)</f>
        <v>205344.36000000002</v>
      </c>
      <c r="N115" s="26">
        <f>SUM(N116)</f>
        <v>205000</v>
      </c>
    </row>
    <row r="116" spans="1:14" s="26" customFormat="1">
      <c r="A116" s="4"/>
      <c r="B116" s="30" t="s">
        <v>63</v>
      </c>
      <c r="C116" s="4" t="s">
        <v>64</v>
      </c>
      <c r="D116" s="54"/>
      <c r="E116" s="54"/>
      <c r="F116" s="28">
        <f>SUM(F117)</f>
        <v>200000</v>
      </c>
      <c r="G116" s="28">
        <f t="shared" si="61"/>
        <v>0</v>
      </c>
      <c r="H116" s="28">
        <f t="shared" si="61"/>
        <v>200000</v>
      </c>
      <c r="I116" s="55">
        <f t="shared" si="36"/>
        <v>1.02</v>
      </c>
      <c r="J116" s="26">
        <f>SUM(J117)</f>
        <v>203655</v>
      </c>
      <c r="K116" s="26">
        <f>SUM(K117)</f>
        <v>204000</v>
      </c>
      <c r="L116" s="63">
        <f t="shared" si="38"/>
        <v>1.0049019607843137</v>
      </c>
      <c r="M116" s="26">
        <f>SUM(M117)</f>
        <v>205344.36000000002</v>
      </c>
      <c r="N116" s="26">
        <f>SUM(N117)</f>
        <v>205000</v>
      </c>
    </row>
    <row r="117" spans="1:14" s="52" customFormat="1">
      <c r="A117" s="2" t="s">
        <v>170</v>
      </c>
      <c r="B117" s="32" t="s">
        <v>75</v>
      </c>
      <c r="C117" s="2" t="s">
        <v>76</v>
      </c>
      <c r="D117" s="3" t="s">
        <v>113</v>
      </c>
      <c r="E117" s="3">
        <v>11</v>
      </c>
      <c r="F117" s="33">
        <v>200000</v>
      </c>
      <c r="G117" s="33"/>
      <c r="H117" s="33">
        <f>SUM(F117+G117)</f>
        <v>200000</v>
      </c>
      <c r="I117" s="56">
        <f t="shared" si="36"/>
        <v>1.02</v>
      </c>
      <c r="J117" s="52">
        <f>H117*1.018275</f>
        <v>203655</v>
      </c>
      <c r="K117" s="52">
        <f t="shared" si="37"/>
        <v>204000</v>
      </c>
      <c r="L117" s="64">
        <f t="shared" si="38"/>
        <v>1.0049019607843137</v>
      </c>
      <c r="M117" s="52">
        <f t="shared" ref="M117" si="62">K117*1.00659</f>
        <v>205344.36000000002</v>
      </c>
      <c r="N117" s="52">
        <f t="shared" si="40"/>
        <v>205000</v>
      </c>
    </row>
    <row r="118" spans="1:14" s="52" customFormat="1">
      <c r="A118" s="2"/>
      <c r="B118" s="32"/>
      <c r="C118" s="2"/>
      <c r="D118" s="3"/>
      <c r="E118" s="3"/>
      <c r="F118" s="33"/>
      <c r="G118" s="33"/>
      <c r="H118" s="33"/>
      <c r="I118" s="56"/>
      <c r="K118" s="52">
        <f t="shared" si="37"/>
        <v>0</v>
      </c>
      <c r="L118" s="64"/>
    </row>
    <row r="119" spans="1:14" s="26" customFormat="1">
      <c r="A119" s="4" t="s">
        <v>134</v>
      </c>
      <c r="B119" s="30"/>
      <c r="C119" s="4"/>
      <c r="D119" s="54"/>
      <c r="E119" s="54"/>
      <c r="F119" s="28">
        <f>SUM(F120)</f>
        <v>5000</v>
      </c>
      <c r="G119" s="28">
        <f t="shared" ref="G119:H120" si="63">SUM(G120)</f>
        <v>0</v>
      </c>
      <c r="H119" s="28">
        <f t="shared" si="63"/>
        <v>5000</v>
      </c>
      <c r="I119" s="55">
        <f t="shared" si="36"/>
        <v>1</v>
      </c>
      <c r="J119" s="26">
        <f>SUM(J120)</f>
        <v>5091.375</v>
      </c>
      <c r="K119" s="26">
        <f>SUM(K120)</f>
        <v>5000</v>
      </c>
      <c r="L119" s="63">
        <f t="shared" si="38"/>
        <v>1</v>
      </c>
      <c r="M119" s="26">
        <f>SUM(M120)</f>
        <v>5032.9500000000007</v>
      </c>
      <c r="N119" s="26">
        <f>SUM(N120)</f>
        <v>5000</v>
      </c>
    </row>
    <row r="120" spans="1:14" s="26" customFormat="1">
      <c r="A120" s="4"/>
      <c r="B120" s="30" t="s">
        <v>63</v>
      </c>
      <c r="C120" s="4" t="s">
        <v>64</v>
      </c>
      <c r="D120" s="54"/>
      <c r="E120" s="54"/>
      <c r="F120" s="28">
        <f>SUM(F121)</f>
        <v>5000</v>
      </c>
      <c r="G120" s="28">
        <f t="shared" si="63"/>
        <v>0</v>
      </c>
      <c r="H120" s="28">
        <f t="shared" si="63"/>
        <v>5000</v>
      </c>
      <c r="I120" s="55">
        <f t="shared" si="36"/>
        <v>1</v>
      </c>
      <c r="J120" s="26">
        <f>SUM(J121)</f>
        <v>5091.375</v>
      </c>
      <c r="K120" s="26">
        <f>SUM(K121)</f>
        <v>5000</v>
      </c>
      <c r="L120" s="63">
        <f t="shared" si="38"/>
        <v>1</v>
      </c>
      <c r="M120" s="26">
        <f>SUM(M121)</f>
        <v>5032.9500000000007</v>
      </c>
      <c r="N120" s="26">
        <f>SUM(N121)</f>
        <v>5000</v>
      </c>
    </row>
    <row r="121" spans="1:14" s="52" customFormat="1">
      <c r="A121" s="2" t="s">
        <v>171</v>
      </c>
      <c r="B121" s="32" t="s">
        <v>75</v>
      </c>
      <c r="C121" s="2" t="s">
        <v>76</v>
      </c>
      <c r="D121" s="3" t="s">
        <v>113</v>
      </c>
      <c r="E121" s="3">
        <v>11</v>
      </c>
      <c r="F121" s="33">
        <v>5000</v>
      </c>
      <c r="G121" s="33"/>
      <c r="H121" s="33">
        <f>SUM(F121+G121)</f>
        <v>5000</v>
      </c>
      <c r="I121" s="56">
        <f t="shared" si="36"/>
        <v>1</v>
      </c>
      <c r="J121" s="52">
        <f>H121*1.018275</f>
        <v>5091.375</v>
      </c>
      <c r="K121" s="52">
        <f t="shared" si="37"/>
        <v>5000</v>
      </c>
      <c r="L121" s="64">
        <f t="shared" si="38"/>
        <v>1</v>
      </c>
      <c r="M121" s="52">
        <f t="shared" ref="M121" si="64">K121*1.00659</f>
        <v>5032.9500000000007</v>
      </c>
      <c r="N121" s="52">
        <f t="shared" si="40"/>
        <v>5000</v>
      </c>
    </row>
    <row r="122" spans="1:14" s="52" customFormat="1">
      <c r="A122" s="2"/>
      <c r="B122" s="32"/>
      <c r="C122" s="2"/>
      <c r="D122" s="3"/>
      <c r="E122" s="3"/>
      <c r="F122" s="33"/>
      <c r="G122" s="33"/>
      <c r="H122" s="33"/>
      <c r="I122" s="56"/>
      <c r="L122" s="64"/>
    </row>
    <row r="123" spans="1:14" s="26" customFormat="1" ht="25.5" customHeight="1">
      <c r="A123" s="195" t="s">
        <v>181</v>
      </c>
      <c r="B123" s="195"/>
      <c r="C123" s="195"/>
      <c r="D123" s="195"/>
      <c r="E123" s="195"/>
      <c r="F123" s="28">
        <f>SUM(F124+F126+F130)</f>
        <v>1200000</v>
      </c>
      <c r="G123" s="28">
        <f t="shared" ref="G123" si="65">SUM(G124+G126+G130)</f>
        <v>-300000</v>
      </c>
      <c r="H123" s="28">
        <f>SUM(H124+H126+H130)</f>
        <v>900000</v>
      </c>
      <c r="I123" s="55">
        <f t="shared" si="36"/>
        <v>1.018888888888889</v>
      </c>
      <c r="J123" s="26">
        <f>SUM(J124+J126+J130)</f>
        <v>916447.5</v>
      </c>
      <c r="K123" s="26">
        <f>SUM(K124+K126+K130)</f>
        <v>917000</v>
      </c>
      <c r="L123" s="63">
        <f t="shared" si="38"/>
        <v>1.005452562704471</v>
      </c>
      <c r="M123" s="26">
        <f>SUM(M124+M126+M130)</f>
        <v>923043.03</v>
      </c>
      <c r="N123" s="26">
        <f>SUM(N124+N126+N130)</f>
        <v>922000</v>
      </c>
    </row>
    <row r="124" spans="1:14" s="26" customFormat="1">
      <c r="A124" s="4"/>
      <c r="B124" s="30" t="s">
        <v>63</v>
      </c>
      <c r="C124" s="4" t="s">
        <v>64</v>
      </c>
      <c r="D124" s="54"/>
      <c r="E124" s="54"/>
      <c r="F124" s="28">
        <f>SUM(F125)</f>
        <v>600000</v>
      </c>
      <c r="G124" s="28">
        <f t="shared" ref="G124:H124" si="66">SUM(G125)</f>
        <v>-600000</v>
      </c>
      <c r="H124" s="28">
        <f t="shared" si="66"/>
        <v>0</v>
      </c>
      <c r="I124" s="55" t="e">
        <f t="shared" si="36"/>
        <v>#DIV/0!</v>
      </c>
      <c r="J124" s="26">
        <f>SUM(J125)</f>
        <v>0</v>
      </c>
      <c r="K124" s="26">
        <f>SUM(K125)</f>
        <v>0</v>
      </c>
      <c r="L124" s="63" t="e">
        <f t="shared" si="38"/>
        <v>#DIV/0!</v>
      </c>
      <c r="M124" s="26">
        <f>SUM(M125)</f>
        <v>0</v>
      </c>
      <c r="N124" s="26">
        <f>SUM(N125)</f>
        <v>0</v>
      </c>
    </row>
    <row r="125" spans="1:14" s="52" customFormat="1">
      <c r="A125" s="2" t="s">
        <v>172</v>
      </c>
      <c r="B125" s="32" t="s">
        <v>120</v>
      </c>
      <c r="C125" s="2" t="s">
        <v>121</v>
      </c>
      <c r="D125" s="3" t="s">
        <v>113</v>
      </c>
      <c r="E125" s="3">
        <v>11</v>
      </c>
      <c r="F125" s="33">
        <v>600000</v>
      </c>
      <c r="G125" s="33">
        <v>-600000</v>
      </c>
      <c r="H125" s="33">
        <f>SUM(F125+G125)</f>
        <v>0</v>
      </c>
      <c r="I125" s="56" t="e">
        <f t="shared" si="36"/>
        <v>#DIV/0!</v>
      </c>
      <c r="J125" s="52">
        <f>H125*1.018275</f>
        <v>0</v>
      </c>
      <c r="K125" s="52">
        <f t="shared" si="37"/>
        <v>0</v>
      </c>
      <c r="L125" s="64" t="e">
        <f t="shared" si="38"/>
        <v>#DIV/0!</v>
      </c>
      <c r="M125" s="52">
        <f t="shared" ref="M125" si="67">K125*1.00659</f>
        <v>0</v>
      </c>
      <c r="N125" s="52">
        <f t="shared" si="40"/>
        <v>0</v>
      </c>
    </row>
    <row r="126" spans="1:14" s="26" customFormat="1">
      <c r="A126" s="4"/>
      <c r="B126" s="30" t="s">
        <v>96</v>
      </c>
      <c r="C126" s="4" t="s">
        <v>97</v>
      </c>
      <c r="D126" s="54"/>
      <c r="E126" s="54"/>
      <c r="F126" s="28">
        <f>SUM(F127:F129)</f>
        <v>400000</v>
      </c>
      <c r="G126" s="28">
        <f>SUM(G127:G129)</f>
        <v>300000</v>
      </c>
      <c r="H126" s="28">
        <f>SUM(H127:H129)</f>
        <v>700000</v>
      </c>
      <c r="I126" s="55">
        <f t="shared" si="36"/>
        <v>1.0185714285714285</v>
      </c>
      <c r="J126" s="26">
        <f>SUM(J127:J129)</f>
        <v>712792.5</v>
      </c>
      <c r="K126" s="26">
        <f>SUM(K127:K129)</f>
        <v>713000</v>
      </c>
      <c r="L126" s="63">
        <f t="shared" si="38"/>
        <v>1.0056100981767182</v>
      </c>
      <c r="M126" s="26">
        <f>SUM(M127:M129)</f>
        <v>717698.67</v>
      </c>
      <c r="N126" s="26">
        <f>SUM(N127:N129)</f>
        <v>717000</v>
      </c>
    </row>
    <row r="127" spans="1:14" s="52" customFormat="1">
      <c r="A127" s="2" t="s">
        <v>173</v>
      </c>
      <c r="B127" s="32" t="s">
        <v>180</v>
      </c>
      <c r="C127" s="2" t="s">
        <v>122</v>
      </c>
      <c r="D127" s="3" t="s">
        <v>113</v>
      </c>
      <c r="E127" s="3">
        <v>11</v>
      </c>
      <c r="F127" s="33">
        <v>200000</v>
      </c>
      <c r="G127" s="33"/>
      <c r="H127" s="33">
        <f>SUM(F127+G127)</f>
        <v>200000</v>
      </c>
      <c r="I127" s="56">
        <f t="shared" si="36"/>
        <v>1.02</v>
      </c>
      <c r="J127" s="52">
        <f>H127*1.018275</f>
        <v>203655</v>
      </c>
      <c r="K127" s="52">
        <f t="shared" si="37"/>
        <v>204000</v>
      </c>
      <c r="L127" s="64">
        <f t="shared" si="38"/>
        <v>1.0049019607843137</v>
      </c>
      <c r="M127" s="52">
        <f t="shared" ref="M127:M129" si="68">K127*1.00659</f>
        <v>205344.36000000002</v>
      </c>
      <c r="N127" s="52">
        <f t="shared" si="40"/>
        <v>205000</v>
      </c>
    </row>
    <row r="128" spans="1:14" s="52" customFormat="1">
      <c r="A128" s="2" t="s">
        <v>174</v>
      </c>
      <c r="B128" s="32">
        <v>4222</v>
      </c>
      <c r="C128" s="2" t="s">
        <v>100</v>
      </c>
      <c r="D128" s="3" t="s">
        <v>113</v>
      </c>
      <c r="E128" s="3">
        <v>11</v>
      </c>
      <c r="F128" s="33">
        <v>200000</v>
      </c>
      <c r="G128" s="33"/>
      <c r="H128" s="33">
        <f>SUM(F128+G128)</f>
        <v>200000</v>
      </c>
      <c r="I128" s="56">
        <f>K128/H128</f>
        <v>1.02</v>
      </c>
      <c r="J128" s="52">
        <f>H128*1.018275</f>
        <v>203655</v>
      </c>
      <c r="K128" s="52">
        <f>ROUND(J128,-3)</f>
        <v>204000</v>
      </c>
      <c r="L128" s="64">
        <f t="shared" si="38"/>
        <v>1.0049019607843137</v>
      </c>
      <c r="M128" s="52">
        <f t="shared" si="68"/>
        <v>205344.36000000002</v>
      </c>
      <c r="N128" s="52">
        <f t="shared" si="40"/>
        <v>205000</v>
      </c>
    </row>
    <row r="129" spans="1:18" s="52" customFormat="1">
      <c r="A129" s="2" t="s">
        <v>193</v>
      </c>
      <c r="B129" s="32" t="s">
        <v>118</v>
      </c>
      <c r="C129" s="2" t="s">
        <v>119</v>
      </c>
      <c r="D129" s="3"/>
      <c r="E129" s="3"/>
      <c r="F129" s="33">
        <v>0</v>
      </c>
      <c r="G129" s="33">
        <v>300000</v>
      </c>
      <c r="H129" s="33">
        <f>SUM(F129+G129)</f>
        <v>300000</v>
      </c>
      <c r="I129" s="56"/>
      <c r="J129" s="52">
        <f>H129*1.018275</f>
        <v>305482.5</v>
      </c>
      <c r="K129" s="52">
        <f>ROUND(J129,-3)</f>
        <v>305000</v>
      </c>
      <c r="L129" s="64"/>
      <c r="M129" s="52">
        <f t="shared" si="68"/>
        <v>307009.95</v>
      </c>
      <c r="N129" s="52">
        <f t="shared" si="40"/>
        <v>307000</v>
      </c>
    </row>
    <row r="130" spans="1:18" s="26" customFormat="1">
      <c r="A130" s="4"/>
      <c r="B130" s="30">
        <v>451</v>
      </c>
      <c r="C130" s="4" t="s">
        <v>183</v>
      </c>
      <c r="D130" s="54"/>
      <c r="E130" s="54"/>
      <c r="F130" s="28">
        <f>SUM(F131)</f>
        <v>200000</v>
      </c>
      <c r="G130" s="28">
        <f t="shared" ref="G130:H130" si="69">SUM(G131)</f>
        <v>0</v>
      </c>
      <c r="H130" s="28">
        <f t="shared" si="69"/>
        <v>200000</v>
      </c>
      <c r="I130" s="55">
        <f t="shared" si="36"/>
        <v>1.02</v>
      </c>
      <c r="J130" s="26">
        <f>SUM(J131)</f>
        <v>203655</v>
      </c>
      <c r="K130" s="26">
        <f>SUM(K131)</f>
        <v>204000</v>
      </c>
      <c r="L130" s="63">
        <f t="shared" si="38"/>
        <v>1.0049019607843137</v>
      </c>
      <c r="M130" s="26">
        <f>SUM(M131)</f>
        <v>205344.36000000002</v>
      </c>
      <c r="N130" s="26">
        <f>SUM(N131)</f>
        <v>205000</v>
      </c>
    </row>
    <row r="131" spans="1:18" s="52" customFormat="1">
      <c r="A131" s="2" t="s">
        <v>175</v>
      </c>
      <c r="B131" s="32" t="s">
        <v>182</v>
      </c>
      <c r="C131" s="2" t="s">
        <v>183</v>
      </c>
      <c r="D131" s="3" t="s">
        <v>113</v>
      </c>
      <c r="E131" s="3">
        <v>11</v>
      </c>
      <c r="F131" s="33">
        <v>200000</v>
      </c>
      <c r="G131" s="33"/>
      <c r="H131" s="33">
        <f>SUM(F131+G131)</f>
        <v>200000</v>
      </c>
      <c r="I131" s="56">
        <f t="shared" si="36"/>
        <v>1.02</v>
      </c>
      <c r="J131" s="52">
        <f>H131*1.018275</f>
        <v>203655</v>
      </c>
      <c r="K131" s="52">
        <f t="shared" si="37"/>
        <v>204000</v>
      </c>
      <c r="L131" s="64">
        <f t="shared" si="38"/>
        <v>1.0049019607843137</v>
      </c>
      <c r="M131" s="52">
        <f t="shared" ref="M131" si="70">K131*1.00659</f>
        <v>205344.36000000002</v>
      </c>
      <c r="N131" s="52">
        <f t="shared" si="40"/>
        <v>205000</v>
      </c>
    </row>
    <row r="132" spans="1:18" s="52" customFormat="1">
      <c r="A132" s="2"/>
      <c r="B132" s="32"/>
      <c r="C132" s="2"/>
      <c r="D132" s="3"/>
      <c r="E132" s="3"/>
      <c r="F132" s="33"/>
      <c r="G132" s="33"/>
      <c r="H132" s="33"/>
      <c r="I132" s="56"/>
      <c r="L132" s="64"/>
    </row>
    <row r="133" spans="1:18" s="26" customFormat="1">
      <c r="A133" s="4" t="s">
        <v>136</v>
      </c>
      <c r="B133" s="30"/>
      <c r="C133" s="4"/>
      <c r="D133" s="54"/>
      <c r="E133" s="54"/>
      <c r="F133" s="28">
        <f>SUM(F134)</f>
        <v>150000</v>
      </c>
      <c r="G133" s="28">
        <f t="shared" ref="G133:H134" si="71">SUM(G134)</f>
        <v>0</v>
      </c>
      <c r="H133" s="28">
        <f t="shared" si="71"/>
        <v>150000</v>
      </c>
      <c r="I133" s="55">
        <f t="shared" si="36"/>
        <v>1.02</v>
      </c>
      <c r="J133" s="26">
        <f>SUM(J134)</f>
        <v>152741.25</v>
      </c>
      <c r="K133" s="26">
        <f>SUM(K134)</f>
        <v>153000</v>
      </c>
      <c r="L133" s="63">
        <f t="shared" si="38"/>
        <v>1.0065359477124183</v>
      </c>
      <c r="M133" s="26">
        <f>SUM(M134)</f>
        <v>154008.27000000002</v>
      </c>
      <c r="N133" s="26">
        <f>SUM(N134)</f>
        <v>154000</v>
      </c>
    </row>
    <row r="134" spans="1:18" s="26" customFormat="1">
      <c r="A134" s="4"/>
      <c r="B134" s="30" t="s">
        <v>63</v>
      </c>
      <c r="C134" s="4" t="s">
        <v>64</v>
      </c>
      <c r="D134" s="54"/>
      <c r="E134" s="54"/>
      <c r="F134" s="28">
        <f>SUM(F135)</f>
        <v>150000</v>
      </c>
      <c r="G134" s="28">
        <f t="shared" si="71"/>
        <v>0</v>
      </c>
      <c r="H134" s="28">
        <f t="shared" si="71"/>
        <v>150000</v>
      </c>
      <c r="I134" s="55">
        <f t="shared" si="36"/>
        <v>1.02</v>
      </c>
      <c r="J134" s="26">
        <f>SUM(J135)</f>
        <v>152741.25</v>
      </c>
      <c r="K134" s="26">
        <f>SUM(K135)</f>
        <v>153000</v>
      </c>
      <c r="L134" s="63">
        <f t="shared" si="38"/>
        <v>1.0065359477124183</v>
      </c>
      <c r="M134" s="26">
        <f>SUM(M135)</f>
        <v>154008.27000000002</v>
      </c>
      <c r="N134" s="26">
        <f>SUM(N135)</f>
        <v>154000</v>
      </c>
    </row>
    <row r="135" spans="1:18" s="52" customFormat="1">
      <c r="A135" s="2" t="s">
        <v>176</v>
      </c>
      <c r="B135" s="32" t="s">
        <v>75</v>
      </c>
      <c r="C135" s="2" t="s">
        <v>76</v>
      </c>
      <c r="D135" s="3" t="s">
        <v>113</v>
      </c>
      <c r="E135" s="3">
        <v>11</v>
      </c>
      <c r="F135" s="33">
        <v>150000</v>
      </c>
      <c r="G135" s="33"/>
      <c r="H135" s="33">
        <f>SUM(F135+G135)</f>
        <v>150000</v>
      </c>
      <c r="I135" s="56">
        <f t="shared" si="36"/>
        <v>1.02</v>
      </c>
      <c r="J135" s="52">
        <f>H135*1.018275</f>
        <v>152741.25</v>
      </c>
      <c r="K135" s="52">
        <f>ROUND(J135,-3)</f>
        <v>153000</v>
      </c>
      <c r="L135" s="64">
        <f t="shared" si="38"/>
        <v>1.0065359477124183</v>
      </c>
      <c r="M135" s="52">
        <f t="shared" ref="M135" si="72">K135*1.00659</f>
        <v>154008.27000000002</v>
      </c>
      <c r="N135" s="52">
        <f t="shared" si="40"/>
        <v>154000</v>
      </c>
    </row>
    <row r="136" spans="1:18" s="52" customFormat="1">
      <c r="A136" s="2"/>
      <c r="B136" s="32"/>
      <c r="C136" s="2"/>
      <c r="D136" s="3"/>
      <c r="E136" s="3"/>
      <c r="F136" s="33"/>
      <c r="G136" s="33"/>
      <c r="H136" s="33"/>
      <c r="I136" s="56"/>
      <c r="L136" s="64"/>
    </row>
    <row r="137" spans="1:18" s="26" customFormat="1">
      <c r="A137" s="4" t="s">
        <v>187</v>
      </c>
      <c r="B137" s="30"/>
      <c r="C137" s="4"/>
      <c r="D137" s="54"/>
      <c r="E137" s="54"/>
      <c r="F137" s="28">
        <f>SUM(F140+F138)</f>
        <v>500000</v>
      </c>
      <c r="G137" s="28">
        <f>SUM(G138,G140)</f>
        <v>0</v>
      </c>
      <c r="H137" s="28">
        <f>SUM(H140+H138)</f>
        <v>500000</v>
      </c>
      <c r="I137" s="55">
        <f t="shared" si="36"/>
        <v>1.02</v>
      </c>
      <c r="J137" s="26">
        <f>SUM(J138,J140)</f>
        <v>509137.5</v>
      </c>
      <c r="K137" s="26">
        <f>SUM(K140+K138)</f>
        <v>510000</v>
      </c>
      <c r="L137" s="63">
        <f t="shared" si="38"/>
        <v>1.0078431372549019</v>
      </c>
      <c r="M137" s="26">
        <f>SUM(M138,M140)</f>
        <v>256680.45</v>
      </c>
      <c r="N137" s="26">
        <f>SUM(N140+N138)</f>
        <v>514000</v>
      </c>
    </row>
    <row r="138" spans="1:18" s="26" customFormat="1">
      <c r="A138" s="4"/>
      <c r="B138" s="30" t="s">
        <v>63</v>
      </c>
      <c r="C138" s="4" t="s">
        <v>64</v>
      </c>
      <c r="D138" s="54"/>
      <c r="E138" s="54"/>
      <c r="F138" s="28">
        <f>SUM(F139)</f>
        <v>0</v>
      </c>
      <c r="G138" s="28">
        <f t="shared" ref="G138:H138" si="73">SUM(G139)</f>
        <v>250000</v>
      </c>
      <c r="H138" s="28">
        <f t="shared" si="73"/>
        <v>250000</v>
      </c>
      <c r="I138" s="55">
        <f>K138/H138</f>
        <v>1.02</v>
      </c>
      <c r="J138" s="26">
        <f>SUM(J139)</f>
        <v>254568.75</v>
      </c>
      <c r="K138" s="26">
        <f t="shared" ref="K138" si="74">SUM(K139)</f>
        <v>255000</v>
      </c>
      <c r="L138" s="63">
        <f t="shared" si="38"/>
        <v>1.0078431372549019</v>
      </c>
      <c r="M138" s="26">
        <v>0</v>
      </c>
      <c r="N138" s="26">
        <f>N139</f>
        <v>257000</v>
      </c>
    </row>
    <row r="139" spans="1:18" s="26" customFormat="1">
      <c r="A139" s="2" t="s">
        <v>193</v>
      </c>
      <c r="B139" s="32" t="s">
        <v>75</v>
      </c>
      <c r="C139" s="2" t="s">
        <v>76</v>
      </c>
      <c r="D139" s="54"/>
      <c r="E139" s="54"/>
      <c r="F139" s="33">
        <v>0</v>
      </c>
      <c r="G139" s="33">
        <v>250000</v>
      </c>
      <c r="H139" s="33">
        <f>SUM(F139+G139)</f>
        <v>250000</v>
      </c>
      <c r="I139" s="56">
        <f t="shared" si="36"/>
        <v>1.02</v>
      </c>
      <c r="J139" s="52">
        <f>H139*1.018275</f>
        <v>254568.75</v>
      </c>
      <c r="K139" s="52">
        <f t="shared" si="37"/>
        <v>255000</v>
      </c>
      <c r="L139" s="64">
        <f t="shared" si="38"/>
        <v>1.0078431372549019</v>
      </c>
      <c r="M139" s="52">
        <f>K139*1.00659</f>
        <v>256680.45</v>
      </c>
      <c r="N139" s="52">
        <f t="shared" si="40"/>
        <v>257000</v>
      </c>
    </row>
    <row r="140" spans="1:18" s="26" customFormat="1">
      <c r="A140" s="4"/>
      <c r="B140" s="30">
        <v>421</v>
      </c>
      <c r="C140" s="4" t="s">
        <v>186</v>
      </c>
      <c r="D140" s="54"/>
      <c r="E140" s="54"/>
      <c r="F140" s="28">
        <f>SUM(F141:F142)</f>
        <v>500000</v>
      </c>
      <c r="G140" s="28">
        <f>SUM(G141:G142)</f>
        <v>-250000</v>
      </c>
      <c r="H140" s="28">
        <f>SUM(H141:H142)</f>
        <v>250000</v>
      </c>
      <c r="I140" s="55">
        <f t="shared" si="36"/>
        <v>1.02</v>
      </c>
      <c r="J140" s="26">
        <f>SUM(J141:J142)</f>
        <v>254568.75</v>
      </c>
      <c r="K140" s="26">
        <f>SUM(K141:K142)</f>
        <v>255000</v>
      </c>
      <c r="L140" s="63">
        <f t="shared" si="38"/>
        <v>1.0078431372549019</v>
      </c>
      <c r="M140" s="26">
        <f>SUM(M141:M142)</f>
        <v>256680.45</v>
      </c>
      <c r="N140" s="26">
        <f>SUM(N141:N142)</f>
        <v>257000</v>
      </c>
    </row>
    <row r="141" spans="1:18" s="52" customFormat="1">
      <c r="A141" s="2" t="s">
        <v>184</v>
      </c>
      <c r="B141" s="32" t="s">
        <v>135</v>
      </c>
      <c r="C141" s="2" t="s">
        <v>177</v>
      </c>
      <c r="D141" s="3" t="s">
        <v>110</v>
      </c>
      <c r="E141" s="3">
        <v>11</v>
      </c>
      <c r="F141" s="33">
        <v>500000</v>
      </c>
      <c r="G141" s="33">
        <v>-500000</v>
      </c>
      <c r="H141" s="33">
        <f>SUM(F141+G141)</f>
        <v>0</v>
      </c>
      <c r="I141" s="56" t="e">
        <f t="shared" si="36"/>
        <v>#DIV/0!</v>
      </c>
      <c r="J141" s="52">
        <f>H141*1.018275</f>
        <v>0</v>
      </c>
      <c r="K141" s="52">
        <f t="shared" si="37"/>
        <v>0</v>
      </c>
      <c r="L141" s="64" t="e">
        <f t="shared" si="38"/>
        <v>#DIV/0!</v>
      </c>
      <c r="M141" s="52">
        <f>K141*1.00659</f>
        <v>0</v>
      </c>
      <c r="N141" s="52">
        <f t="shared" si="40"/>
        <v>0</v>
      </c>
      <c r="Q141" s="52" t="s">
        <v>252</v>
      </c>
      <c r="R141" s="52" t="s">
        <v>253</v>
      </c>
    </row>
    <row r="142" spans="1:18" s="52" customFormat="1">
      <c r="A142" s="2" t="s">
        <v>193</v>
      </c>
      <c r="B142" s="32" t="s">
        <v>182</v>
      </c>
      <c r="C142" s="2" t="s">
        <v>183</v>
      </c>
      <c r="D142" s="3"/>
      <c r="E142" s="3"/>
      <c r="F142" s="33">
        <v>0</v>
      </c>
      <c r="G142" s="33">
        <v>250000</v>
      </c>
      <c r="H142" s="33">
        <f>SUM(F142+G142)</f>
        <v>250000</v>
      </c>
      <c r="I142" s="56">
        <f>K142/H142</f>
        <v>1.02</v>
      </c>
      <c r="J142" s="52">
        <f>H142*1.018275</f>
        <v>254568.75</v>
      </c>
      <c r="K142" s="52">
        <f t="shared" si="37"/>
        <v>255000</v>
      </c>
      <c r="L142" s="64">
        <f t="shared" si="38"/>
        <v>1.0078431372549019</v>
      </c>
      <c r="M142" s="52">
        <f t="shared" ref="M142" si="75">K142*1.00659</f>
        <v>256680.45</v>
      </c>
      <c r="N142" s="52">
        <f t="shared" si="40"/>
        <v>257000</v>
      </c>
      <c r="Q142" s="52">
        <f>SUM(N140,N138,N134,N130,N126,N124,N120,N116,N112,N108,N106,N102,N99,N97,N95,N93,N88,N85,N81,N77,N73,N68,N61,N56,N53,N51,N43,N40,N36,N33,N31,N27)</f>
        <v>26644000</v>
      </c>
      <c r="R142" s="52">
        <f>SUM(N142,N139,N135,N131,N129,N128,N127,N125,N121,N117,N113,N109,N107,N103,N101,N100,N98,N96,N94,N92,N91,N90,N89,N87,N86,N82,N78,N74,N69,N64,N63,N62,N57,N55,N54,N52,N50,N49,N48,N46,N47,N45,N44,N42,N41,N39,N38,N37,N35,N34,N32,N30,N29,N28)</f>
        <v>26644000</v>
      </c>
    </row>
    <row r="143" spans="1:18" s="52" customFormat="1">
      <c r="A143" s="50"/>
      <c r="B143" s="51"/>
      <c r="D143" s="53"/>
      <c r="E143" s="53"/>
      <c r="F143" s="33"/>
      <c r="G143" s="33"/>
      <c r="H143" s="33"/>
      <c r="I143" s="56"/>
      <c r="L143" s="64"/>
    </row>
    <row r="144" spans="1:18" s="52" customFormat="1">
      <c r="A144" s="50"/>
      <c r="B144" s="51"/>
      <c r="D144" s="53"/>
      <c r="E144" s="53"/>
      <c r="F144" s="33"/>
      <c r="G144" s="33"/>
      <c r="H144" s="33"/>
      <c r="I144" s="56"/>
      <c r="L144" s="64"/>
    </row>
    <row r="145" spans="1:14" s="52" customFormat="1">
      <c r="A145" s="50"/>
      <c r="B145" s="51"/>
      <c r="D145" s="53"/>
      <c r="E145" s="53"/>
      <c r="F145" s="33"/>
      <c r="G145" s="33"/>
      <c r="H145" s="33"/>
      <c r="I145" s="56"/>
      <c r="L145" s="64"/>
    </row>
    <row r="146" spans="1:14">
      <c r="A146" s="1" t="s">
        <v>123</v>
      </c>
      <c r="D146" s="2"/>
      <c r="E146" s="2"/>
      <c r="F146" s="36"/>
      <c r="G146" s="36"/>
      <c r="H146" s="36"/>
      <c r="I146" s="58"/>
      <c r="L146" s="59"/>
    </row>
    <row r="147" spans="1:14">
      <c r="D147" s="2"/>
      <c r="E147" s="2"/>
      <c r="F147" s="36"/>
      <c r="G147" s="35"/>
      <c r="H147" s="35"/>
      <c r="I147" s="59"/>
      <c r="L147" s="59"/>
    </row>
    <row r="148" spans="1:14" ht="13.5" thickBot="1">
      <c r="A148" s="37" t="s">
        <v>60</v>
      </c>
      <c r="B148" s="38" t="s">
        <v>124</v>
      </c>
      <c r="C148" s="39"/>
      <c r="D148" s="39"/>
      <c r="E148" s="39"/>
      <c r="F148" s="40">
        <f>SUM(F21)</f>
        <v>24808000</v>
      </c>
      <c r="G148" s="40">
        <f>SUM(G21)</f>
        <v>1155000</v>
      </c>
      <c r="H148" s="40">
        <f>SUM(H21)</f>
        <v>25993000</v>
      </c>
      <c r="I148" s="60">
        <f t="shared" si="36"/>
        <v>1.0183895664217288</v>
      </c>
      <c r="J148" s="40">
        <f>SUM(J21)</f>
        <v>26437473.824999999</v>
      </c>
      <c r="K148" s="40">
        <f>SUM(K21)</f>
        <v>26471000</v>
      </c>
      <c r="L148" s="60">
        <f t="shared" si="38"/>
        <v>1.0065354538929394</v>
      </c>
      <c r="M148" s="40">
        <f>SUM(M21)</f>
        <v>26357559.150000006</v>
      </c>
      <c r="N148" s="40">
        <f>SUM(N21)</f>
        <v>26644000</v>
      </c>
    </row>
    <row r="149" spans="1:14" ht="13.5" thickTop="1">
      <c r="A149" s="8" t="s">
        <v>125</v>
      </c>
      <c r="D149" s="2"/>
      <c r="E149" s="2"/>
      <c r="F149" s="41">
        <f>SUM(F148)</f>
        <v>24808000</v>
      </c>
      <c r="G149" s="41">
        <f t="shared" ref="G149" si="76">SUM(G148)</f>
        <v>1155000</v>
      </c>
      <c r="H149" s="41">
        <f>SUM(H148)</f>
        <v>25993000</v>
      </c>
      <c r="I149" s="61">
        <f t="shared" ref="I149:I154" si="77">K149/H149</f>
        <v>1.0183895664217288</v>
      </c>
      <c r="J149" s="41">
        <f>SUM(J148)</f>
        <v>26437473.824999999</v>
      </c>
      <c r="K149" s="41">
        <f>SUM(K148)</f>
        <v>26471000</v>
      </c>
      <c r="L149" s="61">
        <f t="shared" ref="L149:L153" si="78">N149/K149</f>
        <v>1.0065354538929394</v>
      </c>
      <c r="M149" s="41">
        <f>SUM(M148)</f>
        <v>26357559.150000006</v>
      </c>
      <c r="N149" s="41">
        <f>SUM(N148)</f>
        <v>26644000</v>
      </c>
    </row>
    <row r="150" spans="1:14">
      <c r="A150" s="21"/>
      <c r="D150" s="2"/>
      <c r="E150" s="2"/>
      <c r="F150" s="36"/>
      <c r="G150" s="36"/>
      <c r="H150" s="36"/>
      <c r="I150" s="58"/>
      <c r="L150" s="59"/>
    </row>
    <row r="151" spans="1:14">
      <c r="A151" s="42" t="s">
        <v>34</v>
      </c>
      <c r="B151" s="3" t="s">
        <v>126</v>
      </c>
      <c r="F151" s="36">
        <f>SUM(F27+F31+F33+F36+F40+F43+F51+F53+F56+F61)</f>
        <v>5963000</v>
      </c>
      <c r="G151" s="36">
        <f>SUM(G27+G31+G33+G36+G40+G43+G51+G53+G56+G61)</f>
        <v>190000</v>
      </c>
      <c r="H151" s="36">
        <f>SUM(H27+H31+H33+H36+H40+H43+H51+H53+H56+H61)</f>
        <v>6153000</v>
      </c>
      <c r="I151" s="58">
        <f t="shared" si="77"/>
        <v>1.018202502844141</v>
      </c>
      <c r="J151" s="36">
        <f>SUM(J27+J31+J33+J36+J40+J43+J51+J53+J56+J61)</f>
        <v>6265446.0750000002</v>
      </c>
      <c r="K151" s="36">
        <f>SUM(K27+K31+K33+K36+K40+K43+K51+K53+K56+K61)</f>
        <v>6265000</v>
      </c>
      <c r="L151" s="58">
        <f>N151/K151</f>
        <v>1.0065442936951317</v>
      </c>
      <c r="M151" s="36">
        <f>SUM(M27+M31+M33+M36+M40+M43+M51+M53+M56+M61)</f>
        <v>6306286.3499999996</v>
      </c>
      <c r="N151" s="36">
        <f>SUM(N27+N31+N33+N36+N40+N43+N51+N53+N56+N61)</f>
        <v>6306000</v>
      </c>
    </row>
    <row r="152" spans="1:14">
      <c r="A152" s="42" t="s">
        <v>110</v>
      </c>
      <c r="B152" s="3" t="s">
        <v>127</v>
      </c>
      <c r="F152" s="36">
        <f>SUM(F68+F140)</f>
        <v>13590000</v>
      </c>
      <c r="G152" s="36">
        <f>SUM(G68+G140+G138)</f>
        <v>655000</v>
      </c>
      <c r="H152" s="36">
        <f>SUM(H68+H140+H138)</f>
        <v>14245000</v>
      </c>
      <c r="I152" s="58">
        <f t="shared" si="77"/>
        <v>1.0183222183222183</v>
      </c>
      <c r="J152" s="36">
        <f>SUM(J68+J140+J138)</f>
        <v>14505327.375</v>
      </c>
      <c r="K152" s="36">
        <f>SUM(K68+K140+K138)</f>
        <v>14506000</v>
      </c>
      <c r="L152" s="58">
        <f t="shared" si="78"/>
        <v>1.0066179511926099</v>
      </c>
      <c r="M152" s="36">
        <f>SUM(M68+M140)</f>
        <v>14344914.09</v>
      </c>
      <c r="N152" s="36">
        <f>SUM(N68+N138+N140)</f>
        <v>14602000</v>
      </c>
    </row>
    <row r="153" spans="1:14" ht="13.5" thickBot="1">
      <c r="A153" s="46" t="s">
        <v>113</v>
      </c>
      <c r="B153" s="38" t="s">
        <v>128</v>
      </c>
      <c r="C153" s="39"/>
      <c r="D153" s="47"/>
      <c r="E153" s="47"/>
      <c r="F153" s="48">
        <f>SUM(F73+F77+F81+F85+F88+F93+F95+F97+F99+F102+F106+F112+F116+F120+F124+F126+F130+F134)</f>
        <v>5255000</v>
      </c>
      <c r="G153" s="48">
        <f>SUM(G73+G77+G81+G85+G88+G93+G95+G97+G99+G102+G106+G112+G116+G120+G124+G126+G130+G134)</f>
        <v>310000</v>
      </c>
      <c r="H153" s="48">
        <f>SUM(H73+H77+H81+H85+H88+H93+H95+H97+H99+H102+H106+H108+H112+H116+H120+H124+H126+H130+H134)</f>
        <v>5595000</v>
      </c>
      <c r="I153" s="62">
        <f t="shared" si="77"/>
        <v>1.0187667560321716</v>
      </c>
      <c r="J153" s="48">
        <f>SUM(J73+J77+J81+J85+J88+J93+J95+J97+J99+J102+J106+J112+J116+J120+J124+J126+J130+J134)</f>
        <v>5666700.375</v>
      </c>
      <c r="K153" s="48">
        <f>SUM(K73+K77+K81+K85+K88+K93+K95+K97+K99+K102+K106+K108+K112+K116+K120+K124+K126+K130+K134)</f>
        <v>5700000</v>
      </c>
      <c r="L153" s="62">
        <f t="shared" si="78"/>
        <v>1.0063157894736843</v>
      </c>
      <c r="M153" s="48">
        <f>SUM(M73+M77+M81+M85+M88+M93+M95+M97+M99+M102+M106+M112+M116+M120+M124+M126+M130+M134)</f>
        <v>5706358.7100000009</v>
      </c>
      <c r="N153" s="48">
        <f>SUM(N73+N77+N81+N85+N88+N93+N95+N97+N99+N102+N106+N108+N112+N116+N120+N124+N126+N130+N134)</f>
        <v>5736000</v>
      </c>
    </row>
    <row r="154" spans="1:14" ht="13.5" thickTop="1">
      <c r="A154" s="8" t="s">
        <v>125</v>
      </c>
      <c r="F154" s="36">
        <f>SUM(F151:F153)</f>
        <v>24808000</v>
      </c>
      <c r="G154" s="36">
        <f t="shared" ref="G154:H154" si="79">SUM(G151:G153)</f>
        <v>1155000</v>
      </c>
      <c r="H154" s="36">
        <f t="shared" si="79"/>
        <v>25993000</v>
      </c>
      <c r="I154" s="58">
        <f t="shared" si="77"/>
        <v>1.0183895664217288</v>
      </c>
      <c r="J154" s="36">
        <f>SUM(J151:J153)</f>
        <v>26437473.824999999</v>
      </c>
      <c r="K154" s="36">
        <f>SUM(K151:K153)</f>
        <v>26471000</v>
      </c>
      <c r="L154" s="58">
        <f>N154/K154</f>
        <v>1.0065354538929394</v>
      </c>
      <c r="M154" s="36">
        <f>SUM(M151:M153)</f>
        <v>26357559.149999999</v>
      </c>
      <c r="N154" s="36">
        <f>SUM(N151:N153)</f>
        <v>26644000</v>
      </c>
    </row>
    <row r="155" spans="1:14">
      <c r="A155" s="42"/>
      <c r="F155" s="36"/>
      <c r="G155" s="2"/>
    </row>
    <row r="156" spans="1:14">
      <c r="A156" s="42"/>
      <c r="F156" s="36"/>
      <c r="G156" s="2"/>
    </row>
    <row r="157" spans="1:14">
      <c r="A157" s="42"/>
      <c r="F157" s="36"/>
      <c r="G157" s="2"/>
    </row>
    <row r="158" spans="1:14">
      <c r="A158" s="42"/>
      <c r="F158" s="36"/>
      <c r="G158" s="2"/>
    </row>
    <row r="159" spans="1:14">
      <c r="A159" s="42"/>
      <c r="F159" s="36"/>
      <c r="G159" s="2"/>
    </row>
    <row r="160" spans="1:14">
      <c r="A160" s="42"/>
      <c r="F160" s="36"/>
      <c r="G160" s="2"/>
    </row>
    <row r="161" spans="1:14">
      <c r="A161" s="42"/>
      <c r="F161" s="36"/>
      <c r="G161" s="2"/>
    </row>
    <row r="162" spans="1:14">
      <c r="A162" s="42"/>
      <c r="F162" s="36"/>
      <c r="G162" s="2"/>
    </row>
    <row r="163" spans="1:14">
      <c r="A163" s="42"/>
      <c r="G163" s="2"/>
      <c r="L163" s="194" t="s">
        <v>129</v>
      </c>
      <c r="M163" s="194"/>
      <c r="N163" s="194"/>
    </row>
    <row r="164" spans="1:14">
      <c r="A164" s="42"/>
      <c r="G164" s="2"/>
    </row>
    <row r="165" spans="1:14" ht="14.25">
      <c r="A165" s="42"/>
      <c r="G165" s="2"/>
      <c r="L165" s="196" t="s">
        <v>130</v>
      </c>
      <c r="M165" s="196"/>
      <c r="N165" s="196"/>
    </row>
    <row r="166" spans="1:14">
      <c r="A166" s="34"/>
      <c r="F166" s="36"/>
      <c r="G166" s="2"/>
    </row>
    <row r="167" spans="1:14">
      <c r="A167" s="34"/>
      <c r="F167" s="36"/>
      <c r="G167" s="2"/>
    </row>
    <row r="168" spans="1:14">
      <c r="A168" s="34"/>
      <c r="F168" s="36"/>
      <c r="G168" s="2"/>
    </row>
    <row r="169" spans="1:14">
      <c r="A169" s="34"/>
      <c r="F169" s="36"/>
      <c r="G169" s="2"/>
    </row>
    <row r="170" spans="1:14">
      <c r="A170" s="34"/>
      <c r="F170" s="36"/>
      <c r="G170" s="2"/>
    </row>
    <row r="171" spans="1:14">
      <c r="A171" s="34"/>
      <c r="F171" s="36"/>
      <c r="G171" s="2"/>
    </row>
    <row r="172" spans="1:14">
      <c r="A172" s="34"/>
      <c r="F172" s="36"/>
      <c r="G172" s="2"/>
    </row>
    <row r="173" spans="1:14">
      <c r="A173" s="34"/>
      <c r="F173" s="36"/>
      <c r="G173" s="2"/>
    </row>
    <row r="174" spans="1:14">
      <c r="A174" s="34"/>
      <c r="F174" s="36"/>
      <c r="G174" s="2"/>
    </row>
    <row r="175" spans="1:14">
      <c r="A175" s="34"/>
      <c r="F175" s="43"/>
      <c r="G175" s="43"/>
      <c r="H175" s="43"/>
      <c r="I175" s="43"/>
    </row>
    <row r="176" spans="1:14">
      <c r="A176" s="34"/>
      <c r="C176" s="44"/>
      <c r="F176" s="43"/>
    </row>
    <row r="177" spans="1:9">
      <c r="A177" s="34"/>
    </row>
    <row r="178" spans="1:9">
      <c r="A178" s="34"/>
      <c r="F178" s="45"/>
      <c r="G178" s="45"/>
      <c r="H178" s="45"/>
      <c r="I178" s="45"/>
    </row>
    <row r="179" spans="1:9">
      <c r="A179" s="34"/>
    </row>
    <row r="180" spans="1:9">
      <c r="A180" s="34"/>
    </row>
    <row r="181" spans="1:9">
      <c r="A181" s="34"/>
    </row>
    <row r="182" spans="1:9">
      <c r="A182" s="34"/>
    </row>
    <row r="183" spans="1:9">
      <c r="A183" s="34"/>
    </row>
    <row r="184" spans="1:9">
      <c r="A184" s="34"/>
    </row>
    <row r="185" spans="1:9">
      <c r="A185" s="34"/>
    </row>
    <row r="186" spans="1:9">
      <c r="A186" s="34"/>
    </row>
  </sheetData>
  <mergeCells count="19">
    <mergeCell ref="A111:E111"/>
    <mergeCell ref="A123:E123"/>
    <mergeCell ref="A15:M15"/>
    <mergeCell ref="L163:N163"/>
    <mergeCell ref="L165:N165"/>
    <mergeCell ref="A67:E67"/>
    <mergeCell ref="A76:E76"/>
    <mergeCell ref="A105:E105"/>
    <mergeCell ref="A10:M10"/>
    <mergeCell ref="I17:I18"/>
    <mergeCell ref="K17:K18"/>
    <mergeCell ref="G17:G18"/>
    <mergeCell ref="N17:N18"/>
    <mergeCell ref="L17:L18"/>
    <mergeCell ref="H17:H18"/>
    <mergeCell ref="J17:J18"/>
    <mergeCell ref="M17:M18"/>
    <mergeCell ref="A12:F12"/>
    <mergeCell ref="A13:F13"/>
  </mergeCells>
  <pageMargins left="0.19685039370078741" right="0.19685039370078741" top="0.39370078740157483" bottom="0" header="0" footer="0"/>
  <pageSetup paperSize="9" scale="81" fitToHeight="0" orientation="landscape" r:id="rId1"/>
  <headerFooter alignWithMargins="0"/>
  <rowBreaks count="1" manualBreakCount="1">
    <brk id="12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E4A5-7EA1-4DEA-8D41-1552589C15D8}">
  <sheetPr>
    <pageSetUpPr fitToPage="1"/>
  </sheetPr>
  <dimension ref="A1:M122"/>
  <sheetViews>
    <sheetView zoomScaleNormal="100" zoomScaleSheetLayoutView="100" workbookViewId="0">
      <selection activeCell="C17" sqref="C17"/>
    </sheetView>
  </sheetViews>
  <sheetFormatPr defaultRowHeight="12.75"/>
  <cols>
    <col min="1" max="1" width="5.7109375" customWidth="1"/>
    <col min="2" max="2" width="10.7109375" customWidth="1"/>
    <col min="3" max="3" width="57.28515625" customWidth="1"/>
    <col min="4" max="5" width="5.7109375" customWidth="1"/>
    <col min="6" max="6" width="13.42578125" customWidth="1"/>
    <col min="7" max="7" width="12.7109375" customWidth="1"/>
    <col min="8" max="8" width="14.28515625" customWidth="1"/>
    <col min="9" max="9" width="15.28515625" style="161" hidden="1" customWidth="1"/>
    <col min="10" max="10" width="17.42578125" style="161" hidden="1" customWidth="1"/>
    <col min="11" max="11" width="14.85546875" customWidth="1"/>
    <col min="12" max="12" width="15.7109375" customWidth="1"/>
    <col min="13" max="13" width="15.7109375" bestFit="1" customWidth="1"/>
  </cols>
  <sheetData>
    <row r="1" spans="1:13" ht="15.75">
      <c r="A1" s="65" t="s">
        <v>0</v>
      </c>
      <c r="B1" s="66"/>
      <c r="C1" s="67"/>
      <c r="D1" s="68"/>
      <c r="E1" s="68"/>
      <c r="F1" s="69"/>
      <c r="G1" s="69"/>
      <c r="H1" s="69"/>
      <c r="I1" s="150"/>
      <c r="J1" s="150"/>
      <c r="K1" s="2"/>
      <c r="L1" s="2"/>
      <c r="M1" s="2"/>
    </row>
    <row r="2" spans="1:13" ht="15">
      <c r="A2" s="65" t="s">
        <v>1</v>
      </c>
      <c r="B2" s="66"/>
      <c r="C2" s="65"/>
      <c r="D2" s="70"/>
      <c r="E2" s="70"/>
      <c r="F2" s="69"/>
      <c r="G2" s="69"/>
      <c r="H2" s="69"/>
      <c r="I2" s="150"/>
      <c r="J2" s="150"/>
      <c r="K2" s="2"/>
      <c r="L2" s="2"/>
      <c r="M2" s="2"/>
    </row>
    <row r="3" spans="1:13" ht="15">
      <c r="A3" s="65" t="s">
        <v>2</v>
      </c>
      <c r="B3" s="66"/>
      <c r="C3" s="65"/>
      <c r="D3" s="70"/>
      <c r="E3" s="70"/>
      <c r="F3" s="69"/>
      <c r="G3" s="69"/>
      <c r="H3" s="69"/>
      <c r="I3" s="150"/>
      <c r="J3" s="150"/>
      <c r="K3" s="2"/>
      <c r="L3" s="2"/>
      <c r="M3" s="2"/>
    </row>
    <row r="4" spans="1:13" ht="15">
      <c r="A4" s="65" t="s">
        <v>3</v>
      </c>
      <c r="B4" s="66"/>
      <c r="C4" s="65"/>
      <c r="D4" s="70"/>
      <c r="E4" s="70"/>
      <c r="F4" s="69"/>
      <c r="G4" s="69"/>
      <c r="H4" s="69"/>
      <c r="I4" s="150"/>
      <c r="J4" s="150"/>
      <c r="K4" s="2"/>
      <c r="L4" s="2"/>
      <c r="M4" s="2"/>
    </row>
    <row r="5" spans="1:13" ht="15">
      <c r="A5" s="65" t="s">
        <v>196</v>
      </c>
      <c r="B5" s="66"/>
      <c r="C5" s="65"/>
      <c r="D5" s="70"/>
      <c r="E5" s="70"/>
      <c r="F5" s="69"/>
      <c r="G5" s="69"/>
      <c r="H5" s="69"/>
      <c r="I5" s="150"/>
      <c r="J5" s="150"/>
      <c r="K5" s="2"/>
      <c r="L5" s="2"/>
      <c r="M5" s="2"/>
    </row>
    <row r="6" spans="1:13" ht="15">
      <c r="A6" s="65" t="s">
        <v>264</v>
      </c>
      <c r="B6" s="66"/>
      <c r="C6" s="65"/>
      <c r="D6" s="70"/>
      <c r="E6" s="70"/>
      <c r="F6" s="69"/>
      <c r="G6" s="69"/>
      <c r="H6" s="69"/>
      <c r="I6" s="150"/>
      <c r="J6" s="150"/>
      <c r="K6" s="2"/>
      <c r="L6" s="2"/>
      <c r="M6" s="2"/>
    </row>
    <row r="7" spans="1:13" ht="15">
      <c r="A7" s="65" t="s">
        <v>265</v>
      </c>
      <c r="B7" s="66"/>
      <c r="C7" s="65"/>
      <c r="D7" s="70"/>
      <c r="E7" s="70"/>
      <c r="F7" s="69"/>
      <c r="G7" s="69"/>
      <c r="H7" s="69"/>
      <c r="I7" s="150"/>
      <c r="J7" s="150"/>
      <c r="K7" s="2"/>
      <c r="L7" s="2"/>
      <c r="M7" s="2"/>
    </row>
    <row r="8" spans="1:13" ht="15">
      <c r="A8" s="65" t="s">
        <v>266</v>
      </c>
      <c r="B8" s="66"/>
      <c r="C8" s="65"/>
      <c r="D8" s="70"/>
      <c r="E8" s="70"/>
      <c r="F8" s="69"/>
      <c r="G8" s="69"/>
      <c r="H8" s="69"/>
      <c r="I8" s="150"/>
      <c r="J8" s="150"/>
      <c r="K8" s="2"/>
      <c r="L8" s="2"/>
      <c r="M8" s="2"/>
    </row>
    <row r="9" spans="1:13" ht="15">
      <c r="A9" s="71"/>
      <c r="B9" s="66"/>
      <c r="C9" s="65"/>
      <c r="D9" s="70"/>
      <c r="E9" s="70"/>
      <c r="F9" s="69"/>
      <c r="G9" s="69"/>
      <c r="H9" s="69"/>
      <c r="I9" s="150"/>
      <c r="J9" s="150"/>
      <c r="K9" s="2"/>
      <c r="L9" s="2"/>
      <c r="M9" s="2"/>
    </row>
    <row r="10" spans="1:13" ht="15">
      <c r="A10" s="71"/>
      <c r="B10" s="66"/>
      <c r="C10" s="65"/>
      <c r="D10" s="70"/>
      <c r="E10" s="70"/>
      <c r="F10" s="69"/>
      <c r="G10" s="69"/>
      <c r="H10" s="69"/>
      <c r="I10" s="150"/>
      <c r="J10" s="150"/>
      <c r="K10" s="2"/>
      <c r="L10" s="2"/>
      <c r="M10" s="2"/>
    </row>
    <row r="11" spans="1:13" ht="15.75">
      <c r="A11" s="197" t="s">
        <v>259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4"/>
    </row>
    <row r="12" spans="1:13" ht="15.75">
      <c r="A12" s="67"/>
      <c r="B12" s="67"/>
      <c r="C12" s="67"/>
      <c r="D12" s="67"/>
      <c r="E12" s="67"/>
      <c r="F12" s="67"/>
      <c r="G12" s="67"/>
      <c r="H12" s="67"/>
      <c r="I12" s="151"/>
      <c r="J12" s="151"/>
      <c r="K12" s="4"/>
      <c r="L12" s="4"/>
      <c r="M12" s="4"/>
    </row>
    <row r="13" spans="1:13" ht="15.75">
      <c r="A13" s="197" t="s">
        <v>197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4"/>
    </row>
    <row r="14" spans="1:13" ht="15">
      <c r="A14" s="198"/>
      <c r="B14" s="198"/>
      <c r="C14" s="198"/>
      <c r="D14" s="198"/>
      <c r="E14" s="198"/>
      <c r="F14" s="198"/>
      <c r="G14" s="65"/>
      <c r="H14" s="65"/>
      <c r="I14" s="150"/>
      <c r="J14" s="150"/>
      <c r="K14" s="2"/>
      <c r="L14" s="2"/>
      <c r="M14" s="2"/>
    </row>
    <row r="15" spans="1:13" ht="15">
      <c r="A15" s="65"/>
      <c r="B15" s="65"/>
      <c r="C15" s="65"/>
      <c r="D15" s="66"/>
      <c r="E15" s="66"/>
      <c r="F15" s="65"/>
      <c r="G15" s="65"/>
      <c r="H15" s="65"/>
      <c r="I15" s="150"/>
      <c r="J15" s="150"/>
      <c r="K15" s="2"/>
      <c r="L15" s="2"/>
      <c r="M15" s="2"/>
    </row>
    <row r="16" spans="1:13" ht="15.75">
      <c r="A16" s="67"/>
      <c r="B16" s="67"/>
      <c r="C16" s="67"/>
      <c r="D16" s="67"/>
      <c r="E16" s="67"/>
      <c r="F16" s="67"/>
      <c r="G16" s="67"/>
      <c r="H16" s="67"/>
      <c r="I16" s="150"/>
      <c r="J16" s="150"/>
      <c r="K16" s="2"/>
      <c r="L16" s="2"/>
      <c r="M16" s="2"/>
    </row>
    <row r="17" spans="1:13">
      <c r="A17" s="49"/>
      <c r="B17" s="49"/>
      <c r="C17" s="49"/>
      <c r="D17" s="49"/>
      <c r="E17" s="49"/>
      <c r="F17" s="49"/>
      <c r="G17" s="49"/>
      <c r="H17" s="49"/>
      <c r="I17" s="150"/>
      <c r="J17" s="150"/>
      <c r="K17" s="2"/>
      <c r="L17" s="2"/>
      <c r="M17" s="2"/>
    </row>
    <row r="18" spans="1:13">
      <c r="A18" s="9" t="s">
        <v>8</v>
      </c>
      <c r="B18" s="3"/>
      <c r="C18" s="9"/>
      <c r="D18" s="7" t="s">
        <v>9</v>
      </c>
      <c r="E18" s="7" t="s">
        <v>10</v>
      </c>
      <c r="F18" s="43"/>
      <c r="G18" s="199" t="s">
        <v>16</v>
      </c>
      <c r="H18" s="202" t="s">
        <v>189</v>
      </c>
      <c r="I18" s="152"/>
      <c r="J18" s="152"/>
      <c r="K18" s="200" t="s">
        <v>250</v>
      </c>
      <c r="L18" s="200" t="s">
        <v>255</v>
      </c>
      <c r="M18" s="2"/>
    </row>
    <row r="19" spans="1:13">
      <c r="A19" s="14" t="s">
        <v>11</v>
      </c>
      <c r="B19" s="15" t="s">
        <v>12</v>
      </c>
      <c r="C19" s="14" t="s">
        <v>13</v>
      </c>
      <c r="D19" s="15" t="s">
        <v>198</v>
      </c>
      <c r="E19" s="15" t="s">
        <v>15</v>
      </c>
      <c r="F19" s="95" t="s">
        <v>251</v>
      </c>
      <c r="G19" s="193"/>
      <c r="H19" s="203"/>
      <c r="I19" s="153" t="s">
        <v>199</v>
      </c>
      <c r="J19" s="153" t="s">
        <v>256</v>
      </c>
      <c r="K19" s="201"/>
      <c r="L19" s="201"/>
      <c r="M19" s="2"/>
    </row>
    <row r="20" spans="1:13" ht="13.5" thickBot="1">
      <c r="A20" s="17"/>
      <c r="B20" s="18"/>
      <c r="C20" s="19" t="s">
        <v>17</v>
      </c>
      <c r="D20" s="20" t="s">
        <v>18</v>
      </c>
      <c r="E20" s="20" t="s">
        <v>19</v>
      </c>
      <c r="F20" s="20" t="s">
        <v>20</v>
      </c>
      <c r="G20" s="20" t="s">
        <v>21</v>
      </c>
      <c r="H20" s="93" t="s">
        <v>22</v>
      </c>
      <c r="I20" s="154" t="s">
        <v>22</v>
      </c>
      <c r="J20" s="154" t="s">
        <v>22</v>
      </c>
      <c r="K20" s="94">
        <v>7</v>
      </c>
      <c r="L20" s="94">
        <v>8</v>
      </c>
      <c r="M20" s="2"/>
    </row>
    <row r="21" spans="1:13" ht="13.5" thickTop="1">
      <c r="A21" s="9"/>
      <c r="B21" s="3"/>
      <c r="C21" s="21"/>
      <c r="D21" s="22"/>
      <c r="E21" s="22"/>
      <c r="F21" s="23"/>
      <c r="G21" s="23"/>
      <c r="H21" s="23"/>
      <c r="I21" s="155"/>
      <c r="J21" s="155"/>
      <c r="K21" s="2"/>
      <c r="L21" s="2"/>
      <c r="M21" s="2"/>
    </row>
    <row r="22" spans="1:13" ht="30.75" customHeight="1">
      <c r="A22" s="24"/>
      <c r="B22" s="25" t="s">
        <v>23</v>
      </c>
      <c r="C22" s="26" t="s">
        <v>200</v>
      </c>
      <c r="D22" s="27"/>
      <c r="E22" s="27"/>
      <c r="F22" s="28">
        <f>SUM(F23:F24)</f>
        <v>78462000</v>
      </c>
      <c r="G22" s="28">
        <f>SUM(G23:G24)</f>
        <v>15000000</v>
      </c>
      <c r="H22" s="28">
        <f>SUM(H23:H24)</f>
        <v>93462000</v>
      </c>
      <c r="I22" s="156">
        <f>SUM(I23:I24)</f>
        <v>95592933.599999994</v>
      </c>
      <c r="J22" s="156">
        <f>SUM(J23:J24)</f>
        <v>96740048.803200006</v>
      </c>
      <c r="K22" s="76">
        <f t="shared" ref="K22:L22" si="0">SUM(K23:K24)</f>
        <v>95623000</v>
      </c>
      <c r="L22" s="76">
        <f t="shared" si="0"/>
        <v>96771000</v>
      </c>
      <c r="M22" s="26"/>
    </row>
    <row r="23" spans="1:13" ht="21" customHeight="1">
      <c r="A23" s="24"/>
      <c r="B23" s="25" t="s">
        <v>25</v>
      </c>
      <c r="C23" s="26" t="s">
        <v>26</v>
      </c>
      <c r="D23" s="27"/>
      <c r="E23" s="27"/>
      <c r="F23" s="28">
        <f>SUM(F26-F24)</f>
        <v>77512000</v>
      </c>
      <c r="G23" s="28">
        <f>SUM(G26-G24)</f>
        <v>14975000</v>
      </c>
      <c r="H23" s="28">
        <f>SUM(H26-H24)</f>
        <v>92487000</v>
      </c>
      <c r="I23" s="156">
        <f>SUM(I26-I24)</f>
        <v>94595703.599999994</v>
      </c>
      <c r="J23" s="156">
        <f>SUM(J26-J24)</f>
        <v>95730852.043200001</v>
      </c>
      <c r="K23" s="76">
        <f t="shared" ref="K23:L23" si="1">SUM(K26-K24)</f>
        <v>94625000</v>
      </c>
      <c r="L23" s="76">
        <f t="shared" si="1"/>
        <v>95761000</v>
      </c>
      <c r="M23" s="26"/>
    </row>
    <row r="24" spans="1:13" ht="27" customHeight="1">
      <c r="A24" s="24"/>
      <c r="B24" s="25" t="s">
        <v>27</v>
      </c>
      <c r="C24" s="26" t="s">
        <v>28</v>
      </c>
      <c r="D24" s="27"/>
      <c r="E24" s="27"/>
      <c r="F24" s="28">
        <f>SUM(F63)</f>
        <v>950000</v>
      </c>
      <c r="G24" s="28">
        <f>SUM(G63)</f>
        <v>25000</v>
      </c>
      <c r="H24" s="28">
        <f>SUM(H63)</f>
        <v>975000</v>
      </c>
      <c r="I24" s="156">
        <f>SUM(I63)</f>
        <v>997230</v>
      </c>
      <c r="J24" s="156">
        <f>SUM(J63)</f>
        <v>1009196.7600000001</v>
      </c>
      <c r="K24" s="76">
        <f t="shared" ref="K24:L38" si="2">ROUNDUP(I24,-3)</f>
        <v>998000</v>
      </c>
      <c r="L24" s="76">
        <f>ROUNDUP(J24,-3)</f>
        <v>1010000</v>
      </c>
      <c r="M24" s="26"/>
    </row>
    <row r="25" spans="1:13">
      <c r="A25" s="24"/>
      <c r="B25" s="29"/>
      <c r="C25" s="26"/>
      <c r="D25" s="27"/>
      <c r="E25" s="27"/>
      <c r="F25" s="28"/>
      <c r="G25" s="28"/>
      <c r="H25" s="28"/>
      <c r="I25" s="156"/>
      <c r="J25" s="156"/>
      <c r="K25" s="76"/>
      <c r="L25" s="76"/>
      <c r="M25" s="26"/>
    </row>
    <row r="26" spans="1:13">
      <c r="A26" s="4" t="s">
        <v>201</v>
      </c>
      <c r="B26" s="30"/>
      <c r="C26" s="4"/>
      <c r="D26" s="54"/>
      <c r="E26" s="54"/>
      <c r="F26" s="28">
        <f t="shared" ref="F26:L26" si="3">SUM(F27+F63+F74)</f>
        <v>78462000</v>
      </c>
      <c r="G26" s="28">
        <f t="shared" si="3"/>
        <v>15000000</v>
      </c>
      <c r="H26" s="28">
        <f t="shared" si="3"/>
        <v>93462000</v>
      </c>
      <c r="I26" s="156">
        <f t="shared" si="3"/>
        <v>95592933.599999994</v>
      </c>
      <c r="J26" s="156">
        <f t="shared" si="3"/>
        <v>96740048.803200006</v>
      </c>
      <c r="K26" s="76">
        <f t="shared" si="3"/>
        <v>95623000</v>
      </c>
      <c r="L26" s="76">
        <f t="shared" si="3"/>
        <v>96771000</v>
      </c>
      <c r="M26" s="26"/>
    </row>
    <row r="27" spans="1:13">
      <c r="A27" s="4" t="s">
        <v>202</v>
      </c>
      <c r="B27" s="30"/>
      <c r="C27" s="4"/>
      <c r="D27" s="54"/>
      <c r="E27" s="54"/>
      <c r="F27" s="28">
        <f>SUM(F28+F31+F33+F37+F40+F47+F56)</f>
        <v>37403000</v>
      </c>
      <c r="G27" s="28">
        <f>SUM(G28+G31+G33+G37+G40+G47+G56)</f>
        <v>14975000</v>
      </c>
      <c r="H27" s="28">
        <f>SUM(H28+H31+H33+H37+H40+H47+H56)</f>
        <v>52378000</v>
      </c>
      <c r="I27" s="156">
        <f>SUM(I28+I31+I33+I37+I40+I47+I56)</f>
        <v>53572218.399999999</v>
      </c>
      <c r="J27" s="156">
        <f>SUM(J28+J31+J33+J37+J40+J47+J56)</f>
        <v>54215085.020800002</v>
      </c>
      <c r="K27" s="76">
        <f t="shared" ref="K27:L27" si="4">SUM(K28+K31+K33+K37+K40+K47+K56)</f>
        <v>53586000</v>
      </c>
      <c r="L27" s="76">
        <f t="shared" si="4"/>
        <v>54230000</v>
      </c>
      <c r="M27" s="26"/>
    </row>
    <row r="28" spans="1:13">
      <c r="A28" s="4"/>
      <c r="B28" s="30" t="s">
        <v>31</v>
      </c>
      <c r="C28" s="4" t="s">
        <v>179</v>
      </c>
      <c r="D28" s="54"/>
      <c r="E28" s="54"/>
      <c r="F28" s="28">
        <f>SUM(F29:F30)</f>
        <v>25000000</v>
      </c>
      <c r="G28" s="28">
        <f>SUM(G29:G30)</f>
        <v>11345000</v>
      </c>
      <c r="H28" s="28">
        <f>SUM(H29:H30)</f>
        <v>36345000</v>
      </c>
      <c r="I28" s="157">
        <f t="shared" ref="I28:L28" si="5">SUM(I29:I30)</f>
        <v>37173666</v>
      </c>
      <c r="J28" s="157">
        <f t="shared" si="5"/>
        <v>37619749.991999999</v>
      </c>
      <c r="K28" s="28">
        <f t="shared" si="5"/>
        <v>37174000</v>
      </c>
      <c r="L28" s="28">
        <f t="shared" si="5"/>
        <v>37621000</v>
      </c>
      <c r="M28" s="26"/>
    </row>
    <row r="29" spans="1:13">
      <c r="A29" s="77" t="s">
        <v>17</v>
      </c>
      <c r="B29" s="78" t="s">
        <v>32</v>
      </c>
      <c r="C29" s="77" t="s">
        <v>33</v>
      </c>
      <c r="D29" s="79" t="s">
        <v>110</v>
      </c>
      <c r="E29" s="79">
        <v>11</v>
      </c>
      <c r="F29" s="80">
        <v>24000000</v>
      </c>
      <c r="G29" s="80">
        <v>11000000</v>
      </c>
      <c r="H29" s="80">
        <f>SUM(F29+G29)</f>
        <v>35000000</v>
      </c>
      <c r="I29" s="158">
        <f>H29*2.28/100+H29</f>
        <v>35798000</v>
      </c>
      <c r="J29" s="158">
        <f>I29*1.2/100+I29</f>
        <v>36227576</v>
      </c>
      <c r="K29" s="81">
        <f t="shared" si="2"/>
        <v>35798000</v>
      </c>
      <c r="L29" s="81">
        <f t="shared" si="2"/>
        <v>36228000</v>
      </c>
      <c r="M29" s="72"/>
    </row>
    <row r="30" spans="1:13">
      <c r="A30" s="77" t="s">
        <v>18</v>
      </c>
      <c r="B30" s="78" t="s">
        <v>203</v>
      </c>
      <c r="C30" s="77" t="s">
        <v>204</v>
      </c>
      <c r="D30" s="79" t="s">
        <v>110</v>
      </c>
      <c r="E30" s="79">
        <v>11</v>
      </c>
      <c r="F30" s="80">
        <v>1000000</v>
      </c>
      <c r="G30" s="80">
        <v>345000</v>
      </c>
      <c r="H30" s="80">
        <f>SUM(F30+G30)</f>
        <v>1345000</v>
      </c>
      <c r="I30" s="158">
        <f>H30*2.28/100+H30</f>
        <v>1375666</v>
      </c>
      <c r="J30" s="158">
        <f t="shared" ref="J30:J91" si="6">I30*1.2/100+I30</f>
        <v>1392173.9920000001</v>
      </c>
      <c r="K30" s="81">
        <f t="shared" si="2"/>
        <v>1376000</v>
      </c>
      <c r="L30" s="81">
        <f t="shared" si="2"/>
        <v>1393000</v>
      </c>
      <c r="M30" s="72"/>
    </row>
    <row r="31" spans="1:13">
      <c r="A31" s="4"/>
      <c r="B31" s="30">
        <v>312</v>
      </c>
      <c r="C31" s="4" t="s">
        <v>39</v>
      </c>
      <c r="D31" s="54"/>
      <c r="E31" s="54"/>
      <c r="F31" s="28">
        <f>SUM(F32)</f>
        <v>2100000</v>
      </c>
      <c r="G31" s="28">
        <f>SUM(G32)</f>
        <v>100000</v>
      </c>
      <c r="H31" s="28">
        <f>SUM(H32)</f>
        <v>2200000</v>
      </c>
      <c r="I31" s="157">
        <f t="shared" ref="I31:L31" si="7">SUM(I32)</f>
        <v>2250160</v>
      </c>
      <c r="J31" s="157">
        <f t="shared" si="7"/>
        <v>2277161.92</v>
      </c>
      <c r="K31" s="28">
        <f t="shared" si="7"/>
        <v>2251000</v>
      </c>
      <c r="L31" s="28">
        <f t="shared" si="7"/>
        <v>2278000</v>
      </c>
      <c r="M31" s="26"/>
    </row>
    <row r="32" spans="1:13">
      <c r="A32" s="77" t="s">
        <v>19</v>
      </c>
      <c r="B32" s="78" t="s">
        <v>40</v>
      </c>
      <c r="C32" s="77" t="s">
        <v>39</v>
      </c>
      <c r="D32" s="79" t="s">
        <v>110</v>
      </c>
      <c r="E32" s="79">
        <v>11</v>
      </c>
      <c r="F32" s="80">
        <v>2100000</v>
      </c>
      <c r="G32" s="80">
        <v>100000</v>
      </c>
      <c r="H32" s="80">
        <f>SUM(F32+G32)</f>
        <v>2200000</v>
      </c>
      <c r="I32" s="158">
        <f>H32*2.28/100+H32</f>
        <v>2250160</v>
      </c>
      <c r="J32" s="158">
        <f t="shared" si="6"/>
        <v>2277161.92</v>
      </c>
      <c r="K32" s="81">
        <f t="shared" si="2"/>
        <v>2251000</v>
      </c>
      <c r="L32" s="81">
        <f t="shared" si="2"/>
        <v>2278000</v>
      </c>
      <c r="M32" s="72"/>
    </row>
    <row r="33" spans="1:13">
      <c r="A33" s="4"/>
      <c r="B33" s="30" t="s">
        <v>41</v>
      </c>
      <c r="C33" s="4" t="s">
        <v>42</v>
      </c>
      <c r="D33" s="54"/>
      <c r="E33" s="54"/>
      <c r="F33" s="28">
        <f>SUM(F34:F36)</f>
        <v>6300000</v>
      </c>
      <c r="G33" s="28">
        <f>SUM(G34:G36)</f>
        <v>2100000</v>
      </c>
      <c r="H33" s="28">
        <f>SUM(H34:H36)</f>
        <v>8400000</v>
      </c>
      <c r="I33" s="157">
        <f t="shared" ref="I33:L33" si="8">SUM(I34:I36)</f>
        <v>8591520</v>
      </c>
      <c r="J33" s="157">
        <f t="shared" si="8"/>
        <v>8694618.2400000002</v>
      </c>
      <c r="K33" s="28">
        <f t="shared" si="8"/>
        <v>8592000</v>
      </c>
      <c r="L33" s="28">
        <f t="shared" si="8"/>
        <v>8696000</v>
      </c>
      <c r="M33" s="26"/>
    </row>
    <row r="34" spans="1:13">
      <c r="A34" s="77" t="s">
        <v>20</v>
      </c>
      <c r="B34" s="78" t="s">
        <v>205</v>
      </c>
      <c r="C34" s="77" t="s">
        <v>206</v>
      </c>
      <c r="D34" s="79" t="s">
        <v>110</v>
      </c>
      <c r="E34" s="79">
        <v>11</v>
      </c>
      <c r="F34" s="80">
        <v>1700000</v>
      </c>
      <c r="G34" s="80">
        <v>700000</v>
      </c>
      <c r="H34" s="80">
        <f>SUM(F34+G34)</f>
        <v>2400000</v>
      </c>
      <c r="I34" s="158">
        <f>H34*2.28/100+H34</f>
        <v>2454720</v>
      </c>
      <c r="J34" s="158">
        <f t="shared" si="6"/>
        <v>2484176.64</v>
      </c>
      <c r="K34" s="81">
        <f t="shared" si="2"/>
        <v>2455000</v>
      </c>
      <c r="L34" s="81">
        <f t="shared" si="2"/>
        <v>2485000</v>
      </c>
      <c r="M34" s="72"/>
    </row>
    <row r="35" spans="1:13">
      <c r="A35" s="77" t="s">
        <v>21</v>
      </c>
      <c r="B35" s="78" t="s">
        <v>43</v>
      </c>
      <c r="C35" s="77" t="s">
        <v>137</v>
      </c>
      <c r="D35" s="79" t="s">
        <v>110</v>
      </c>
      <c r="E35" s="79">
        <v>11</v>
      </c>
      <c r="F35" s="80">
        <v>4100000</v>
      </c>
      <c r="G35" s="80">
        <v>1900000</v>
      </c>
      <c r="H35" s="80">
        <f t="shared" ref="H35:H62" si="9">SUM(F35+G35)</f>
        <v>6000000</v>
      </c>
      <c r="I35" s="158">
        <f t="shared" ref="I35:I62" si="10">H35*2.28/100+H35</f>
        <v>6136800</v>
      </c>
      <c r="J35" s="158">
        <f t="shared" si="6"/>
        <v>6210441.5999999996</v>
      </c>
      <c r="K35" s="81">
        <f t="shared" si="2"/>
        <v>6137000</v>
      </c>
      <c r="L35" s="81">
        <f t="shared" si="2"/>
        <v>6211000</v>
      </c>
      <c r="M35" s="72"/>
    </row>
    <row r="36" spans="1:13">
      <c r="A36" s="77" t="s">
        <v>22</v>
      </c>
      <c r="B36" s="78" t="s">
        <v>44</v>
      </c>
      <c r="C36" s="77" t="s">
        <v>138</v>
      </c>
      <c r="D36" s="79" t="s">
        <v>110</v>
      </c>
      <c r="E36" s="79">
        <v>11</v>
      </c>
      <c r="F36" s="80">
        <v>500000</v>
      </c>
      <c r="G36" s="80">
        <v>-500000</v>
      </c>
      <c r="H36" s="80">
        <f t="shared" si="9"/>
        <v>0</v>
      </c>
      <c r="I36" s="158">
        <f t="shared" si="10"/>
        <v>0</v>
      </c>
      <c r="J36" s="158">
        <f t="shared" si="6"/>
        <v>0</v>
      </c>
      <c r="K36" s="81">
        <f t="shared" si="2"/>
        <v>0</v>
      </c>
      <c r="L36" s="81">
        <f t="shared" si="2"/>
        <v>0</v>
      </c>
      <c r="M36" s="72"/>
    </row>
    <row r="37" spans="1:13">
      <c r="A37" s="4"/>
      <c r="B37" s="30" t="s">
        <v>45</v>
      </c>
      <c r="C37" s="4" t="s">
        <v>46</v>
      </c>
      <c r="D37" s="54"/>
      <c r="E37" s="54"/>
      <c r="F37" s="28">
        <f>SUM(F38:F39)</f>
        <v>528000</v>
      </c>
      <c r="G37" s="28">
        <f>SUM(G38:G39)</f>
        <v>180000</v>
      </c>
      <c r="H37" s="28">
        <f>SUM(H38:H39)</f>
        <v>708000</v>
      </c>
      <c r="I37" s="157">
        <f t="shared" ref="I37:L37" si="11">SUM(I38:I39)</f>
        <v>724142.4</v>
      </c>
      <c r="J37" s="157">
        <f t="shared" si="11"/>
        <v>732832.10880000005</v>
      </c>
      <c r="K37" s="28">
        <f t="shared" si="11"/>
        <v>726000</v>
      </c>
      <c r="L37" s="28">
        <f t="shared" si="11"/>
        <v>734000</v>
      </c>
      <c r="M37" s="26"/>
    </row>
    <row r="38" spans="1:13">
      <c r="A38" s="77" t="s">
        <v>47</v>
      </c>
      <c r="B38" s="78" t="s">
        <v>51</v>
      </c>
      <c r="C38" s="77" t="s">
        <v>139</v>
      </c>
      <c r="D38" s="79" t="s">
        <v>110</v>
      </c>
      <c r="E38" s="79">
        <v>11</v>
      </c>
      <c r="F38" s="80">
        <v>523000</v>
      </c>
      <c r="G38" s="80">
        <v>180000</v>
      </c>
      <c r="H38" s="80">
        <f t="shared" si="9"/>
        <v>703000</v>
      </c>
      <c r="I38" s="158">
        <f t="shared" si="10"/>
        <v>719028.4</v>
      </c>
      <c r="J38" s="158">
        <f t="shared" si="6"/>
        <v>727656.74080000003</v>
      </c>
      <c r="K38" s="81">
        <f t="shared" si="2"/>
        <v>720000</v>
      </c>
      <c r="L38" s="81">
        <f t="shared" si="2"/>
        <v>728000</v>
      </c>
      <c r="M38" s="72"/>
    </row>
    <row r="39" spans="1:13">
      <c r="A39" s="77" t="s">
        <v>50</v>
      </c>
      <c r="B39" s="78" t="s">
        <v>53</v>
      </c>
      <c r="C39" s="77" t="s">
        <v>54</v>
      </c>
      <c r="D39" s="79" t="s">
        <v>110</v>
      </c>
      <c r="E39" s="79">
        <v>11</v>
      </c>
      <c r="F39" s="80">
        <v>5000</v>
      </c>
      <c r="G39" s="80"/>
      <c r="H39" s="80">
        <f t="shared" si="9"/>
        <v>5000</v>
      </c>
      <c r="I39" s="158">
        <f t="shared" si="10"/>
        <v>5114</v>
      </c>
      <c r="J39" s="158">
        <f t="shared" si="6"/>
        <v>5175.3680000000004</v>
      </c>
      <c r="K39" s="81">
        <f t="shared" ref="K39:L100" si="12">ROUNDUP(I39,-3)</f>
        <v>6000</v>
      </c>
      <c r="L39" s="81">
        <f t="shared" si="12"/>
        <v>6000</v>
      </c>
      <c r="M39" s="72"/>
    </row>
    <row r="40" spans="1:13">
      <c r="A40" s="4"/>
      <c r="B40" s="30" t="s">
        <v>55</v>
      </c>
      <c r="C40" s="4" t="s">
        <v>56</v>
      </c>
      <c r="D40" s="54"/>
      <c r="E40" s="54"/>
      <c r="F40" s="28">
        <f>SUM(F41:F46)</f>
        <v>1870000</v>
      </c>
      <c r="G40" s="28">
        <f>SUM(G41:G46)</f>
        <v>1250000</v>
      </c>
      <c r="H40" s="28">
        <f>SUM(H41:H46)</f>
        <v>3120000</v>
      </c>
      <c r="I40" s="157">
        <f t="shared" ref="I40:L40" si="13">SUM(I41:I46)</f>
        <v>3191136</v>
      </c>
      <c r="J40" s="157">
        <f t="shared" si="13"/>
        <v>3229429.6320000002</v>
      </c>
      <c r="K40" s="28">
        <f t="shared" si="13"/>
        <v>3193000</v>
      </c>
      <c r="L40" s="28">
        <f t="shared" si="13"/>
        <v>3232000</v>
      </c>
      <c r="M40" s="26"/>
    </row>
    <row r="41" spans="1:13">
      <c r="A41" s="77" t="s">
        <v>52</v>
      </c>
      <c r="B41" s="78" t="s">
        <v>58</v>
      </c>
      <c r="C41" s="77" t="s">
        <v>59</v>
      </c>
      <c r="D41" s="79" t="s">
        <v>110</v>
      </c>
      <c r="E41" s="79">
        <v>11</v>
      </c>
      <c r="F41" s="80">
        <v>80000</v>
      </c>
      <c r="G41" s="80"/>
      <c r="H41" s="80">
        <f t="shared" si="9"/>
        <v>80000</v>
      </c>
      <c r="I41" s="158">
        <f t="shared" si="10"/>
        <v>81824</v>
      </c>
      <c r="J41" s="158">
        <f t="shared" si="6"/>
        <v>82805.888000000006</v>
      </c>
      <c r="K41" s="81">
        <f t="shared" si="12"/>
        <v>82000</v>
      </c>
      <c r="L41" s="81">
        <f t="shared" si="12"/>
        <v>83000</v>
      </c>
      <c r="M41" s="72"/>
    </row>
    <row r="42" spans="1:13">
      <c r="A42" s="77" t="s">
        <v>57</v>
      </c>
      <c r="B42" s="78" t="s">
        <v>207</v>
      </c>
      <c r="C42" s="77" t="s">
        <v>114</v>
      </c>
      <c r="D42" s="79" t="s">
        <v>110</v>
      </c>
      <c r="E42" s="79">
        <v>11</v>
      </c>
      <c r="F42" s="80">
        <v>40000</v>
      </c>
      <c r="G42" s="80"/>
      <c r="H42" s="80">
        <f t="shared" si="9"/>
        <v>40000</v>
      </c>
      <c r="I42" s="158">
        <f t="shared" si="10"/>
        <v>40912</v>
      </c>
      <c r="J42" s="158">
        <f t="shared" si="6"/>
        <v>41402.944000000003</v>
      </c>
      <c r="K42" s="81">
        <f t="shared" si="12"/>
        <v>41000</v>
      </c>
      <c r="L42" s="81">
        <f t="shared" si="12"/>
        <v>42000</v>
      </c>
      <c r="M42" s="72"/>
    </row>
    <row r="43" spans="1:13">
      <c r="A43" s="77" t="s">
        <v>60</v>
      </c>
      <c r="B43" s="78" t="s">
        <v>208</v>
      </c>
      <c r="C43" s="77" t="s">
        <v>209</v>
      </c>
      <c r="D43" s="79" t="s">
        <v>110</v>
      </c>
      <c r="E43" s="79">
        <v>11</v>
      </c>
      <c r="F43" s="80">
        <v>300000</v>
      </c>
      <c r="G43" s="80"/>
      <c r="H43" s="80">
        <f t="shared" si="9"/>
        <v>300000</v>
      </c>
      <c r="I43" s="158">
        <f t="shared" si="10"/>
        <v>306840</v>
      </c>
      <c r="J43" s="158">
        <f t="shared" si="6"/>
        <v>310522.08</v>
      </c>
      <c r="K43" s="81">
        <f t="shared" si="12"/>
        <v>307000</v>
      </c>
      <c r="L43" s="81">
        <f t="shared" si="12"/>
        <v>311000</v>
      </c>
      <c r="M43" s="72"/>
    </row>
    <row r="44" spans="1:13">
      <c r="A44" s="77" t="s">
        <v>65</v>
      </c>
      <c r="B44" s="78" t="s">
        <v>210</v>
      </c>
      <c r="C44" s="77" t="s">
        <v>211</v>
      </c>
      <c r="D44" s="79" t="s">
        <v>110</v>
      </c>
      <c r="E44" s="79">
        <v>11</v>
      </c>
      <c r="F44" s="80">
        <v>250000</v>
      </c>
      <c r="G44" s="80"/>
      <c r="H44" s="80">
        <f t="shared" si="9"/>
        <v>250000</v>
      </c>
      <c r="I44" s="158">
        <f t="shared" si="10"/>
        <v>255700</v>
      </c>
      <c r="J44" s="158">
        <f t="shared" si="6"/>
        <v>258768.4</v>
      </c>
      <c r="K44" s="81">
        <f t="shared" si="12"/>
        <v>256000</v>
      </c>
      <c r="L44" s="81">
        <f t="shared" si="12"/>
        <v>259000</v>
      </c>
      <c r="M44" s="72"/>
    </row>
    <row r="45" spans="1:13">
      <c r="A45" s="77" t="s">
        <v>68</v>
      </c>
      <c r="B45" s="78" t="s">
        <v>212</v>
      </c>
      <c r="C45" s="77" t="s">
        <v>213</v>
      </c>
      <c r="D45" s="79" t="s">
        <v>110</v>
      </c>
      <c r="E45" s="79">
        <v>11</v>
      </c>
      <c r="F45" s="80">
        <v>200000</v>
      </c>
      <c r="G45" s="80"/>
      <c r="H45" s="80">
        <f t="shared" si="9"/>
        <v>200000</v>
      </c>
      <c r="I45" s="158">
        <f t="shared" si="10"/>
        <v>204560</v>
      </c>
      <c r="J45" s="158">
        <f t="shared" si="6"/>
        <v>207014.72</v>
      </c>
      <c r="K45" s="81">
        <f t="shared" si="12"/>
        <v>205000</v>
      </c>
      <c r="L45" s="81">
        <f t="shared" si="12"/>
        <v>208000</v>
      </c>
      <c r="M45" s="72"/>
    </row>
    <row r="46" spans="1:13">
      <c r="A46" s="77" t="s">
        <v>71</v>
      </c>
      <c r="B46" s="78" t="s">
        <v>61</v>
      </c>
      <c r="C46" s="77" t="s">
        <v>62</v>
      </c>
      <c r="D46" s="79" t="s">
        <v>110</v>
      </c>
      <c r="E46" s="79">
        <v>11</v>
      </c>
      <c r="F46" s="80">
        <v>1000000</v>
      </c>
      <c r="G46" s="80">
        <v>1250000</v>
      </c>
      <c r="H46" s="80">
        <f t="shared" si="9"/>
        <v>2250000</v>
      </c>
      <c r="I46" s="158">
        <f t="shared" si="10"/>
        <v>2301300</v>
      </c>
      <c r="J46" s="158">
        <f t="shared" si="6"/>
        <v>2328915.6</v>
      </c>
      <c r="K46" s="81">
        <f t="shared" si="12"/>
        <v>2302000</v>
      </c>
      <c r="L46" s="81">
        <f t="shared" si="12"/>
        <v>2329000</v>
      </c>
      <c r="M46" s="72"/>
    </row>
    <row r="47" spans="1:13">
      <c r="A47" s="4"/>
      <c r="B47" s="30" t="s">
        <v>63</v>
      </c>
      <c r="C47" s="4" t="s">
        <v>64</v>
      </c>
      <c r="D47" s="54"/>
      <c r="E47" s="54"/>
      <c r="F47" s="28">
        <f>SUM(F48:F55)</f>
        <v>1413000</v>
      </c>
      <c r="G47" s="28">
        <f>SUM(G48:G55)</f>
        <v>0</v>
      </c>
      <c r="H47" s="28">
        <f>SUM(H48:H55)</f>
        <v>1413000</v>
      </c>
      <c r="I47" s="157">
        <f t="shared" ref="I47:L47" si="14">SUM(I48:I55)</f>
        <v>1445216.4</v>
      </c>
      <c r="J47" s="157">
        <f t="shared" si="14"/>
        <v>1462558.9967999996</v>
      </c>
      <c r="K47" s="28">
        <f t="shared" si="14"/>
        <v>1450000</v>
      </c>
      <c r="L47" s="28">
        <f t="shared" si="14"/>
        <v>1467000</v>
      </c>
      <c r="M47" s="26"/>
    </row>
    <row r="48" spans="1:13">
      <c r="A48" s="77" t="s">
        <v>74</v>
      </c>
      <c r="B48" s="78" t="s">
        <v>66</v>
      </c>
      <c r="C48" s="77" t="s">
        <v>67</v>
      </c>
      <c r="D48" s="79" t="s">
        <v>110</v>
      </c>
      <c r="E48" s="79">
        <v>11</v>
      </c>
      <c r="F48" s="80">
        <v>60000</v>
      </c>
      <c r="G48" s="80"/>
      <c r="H48" s="80">
        <f t="shared" si="9"/>
        <v>60000</v>
      </c>
      <c r="I48" s="158">
        <f t="shared" si="10"/>
        <v>61368</v>
      </c>
      <c r="J48" s="158">
        <f t="shared" si="6"/>
        <v>62104.415999999997</v>
      </c>
      <c r="K48" s="81">
        <f t="shared" si="12"/>
        <v>62000</v>
      </c>
      <c r="L48" s="81">
        <f t="shared" si="12"/>
        <v>63000</v>
      </c>
      <c r="M48" s="72"/>
    </row>
    <row r="49" spans="1:13">
      <c r="A49" s="77" t="s">
        <v>77</v>
      </c>
      <c r="B49" s="78" t="s">
        <v>131</v>
      </c>
      <c r="C49" s="77" t="s">
        <v>214</v>
      </c>
      <c r="D49" s="79" t="s">
        <v>110</v>
      </c>
      <c r="E49" s="79">
        <v>11</v>
      </c>
      <c r="F49" s="80">
        <v>1000000</v>
      </c>
      <c r="G49" s="80">
        <v>-80000</v>
      </c>
      <c r="H49" s="80">
        <f t="shared" si="9"/>
        <v>920000</v>
      </c>
      <c r="I49" s="158">
        <f t="shared" si="10"/>
        <v>940976</v>
      </c>
      <c r="J49" s="158">
        <f t="shared" si="6"/>
        <v>952267.71200000006</v>
      </c>
      <c r="K49" s="81">
        <f t="shared" si="12"/>
        <v>941000</v>
      </c>
      <c r="L49" s="81">
        <f t="shared" si="12"/>
        <v>953000</v>
      </c>
      <c r="M49" s="72"/>
    </row>
    <row r="50" spans="1:13">
      <c r="A50" s="77" t="s">
        <v>81</v>
      </c>
      <c r="B50" s="78" t="s">
        <v>69</v>
      </c>
      <c r="C50" s="77" t="s">
        <v>70</v>
      </c>
      <c r="D50" s="79" t="s">
        <v>110</v>
      </c>
      <c r="E50" s="79">
        <v>11</v>
      </c>
      <c r="F50" s="80">
        <v>65000</v>
      </c>
      <c r="G50" s="80"/>
      <c r="H50" s="80">
        <f t="shared" si="9"/>
        <v>65000</v>
      </c>
      <c r="I50" s="158">
        <f t="shared" si="10"/>
        <v>66482</v>
      </c>
      <c r="J50" s="158">
        <f t="shared" si="6"/>
        <v>67279.784</v>
      </c>
      <c r="K50" s="81">
        <f t="shared" si="12"/>
        <v>67000</v>
      </c>
      <c r="L50" s="81">
        <f t="shared" si="12"/>
        <v>68000</v>
      </c>
      <c r="M50" s="72"/>
    </row>
    <row r="51" spans="1:13">
      <c r="A51" s="77" t="s">
        <v>85</v>
      </c>
      <c r="B51" s="78" t="s">
        <v>215</v>
      </c>
      <c r="C51" s="77" t="s">
        <v>216</v>
      </c>
      <c r="D51" s="79" t="s">
        <v>110</v>
      </c>
      <c r="E51" s="79">
        <v>11</v>
      </c>
      <c r="F51" s="80">
        <v>50000</v>
      </c>
      <c r="G51" s="80"/>
      <c r="H51" s="80">
        <f t="shared" si="9"/>
        <v>50000</v>
      </c>
      <c r="I51" s="158">
        <f t="shared" si="10"/>
        <v>51140</v>
      </c>
      <c r="J51" s="158">
        <f t="shared" si="6"/>
        <v>51753.68</v>
      </c>
      <c r="K51" s="81">
        <f t="shared" si="12"/>
        <v>52000</v>
      </c>
      <c r="L51" s="81">
        <f t="shared" si="12"/>
        <v>52000</v>
      </c>
      <c r="M51" s="72"/>
    </row>
    <row r="52" spans="1:13">
      <c r="A52" s="77" t="s">
        <v>88</v>
      </c>
      <c r="B52" s="78" t="s">
        <v>140</v>
      </c>
      <c r="C52" s="77" t="s">
        <v>141</v>
      </c>
      <c r="D52" s="79" t="s">
        <v>110</v>
      </c>
      <c r="E52" s="79">
        <v>11</v>
      </c>
      <c r="F52" s="80">
        <v>50000</v>
      </c>
      <c r="G52" s="80"/>
      <c r="H52" s="80">
        <f t="shared" si="9"/>
        <v>50000</v>
      </c>
      <c r="I52" s="158">
        <f t="shared" si="10"/>
        <v>51140</v>
      </c>
      <c r="J52" s="158">
        <f t="shared" si="6"/>
        <v>51753.68</v>
      </c>
      <c r="K52" s="81">
        <f t="shared" si="12"/>
        <v>52000</v>
      </c>
      <c r="L52" s="81">
        <f t="shared" si="12"/>
        <v>52000</v>
      </c>
      <c r="M52" s="72"/>
    </row>
    <row r="53" spans="1:13">
      <c r="A53" s="77" t="s">
        <v>91</v>
      </c>
      <c r="B53" s="78" t="s">
        <v>72</v>
      </c>
      <c r="C53" s="77" t="s">
        <v>73</v>
      </c>
      <c r="D53" s="79" t="s">
        <v>110</v>
      </c>
      <c r="E53" s="79">
        <v>11</v>
      </c>
      <c r="F53" s="80">
        <v>38000</v>
      </c>
      <c r="G53" s="80"/>
      <c r="H53" s="80">
        <f t="shared" si="9"/>
        <v>38000</v>
      </c>
      <c r="I53" s="158">
        <f t="shared" si="10"/>
        <v>38866.400000000001</v>
      </c>
      <c r="J53" s="158">
        <f t="shared" si="6"/>
        <v>39332.796800000004</v>
      </c>
      <c r="K53" s="81">
        <f t="shared" si="12"/>
        <v>39000</v>
      </c>
      <c r="L53" s="81">
        <f t="shared" si="12"/>
        <v>40000</v>
      </c>
      <c r="M53" s="72"/>
    </row>
    <row r="54" spans="1:13">
      <c r="A54" s="77" t="s">
        <v>98</v>
      </c>
      <c r="B54" s="78" t="s">
        <v>120</v>
      </c>
      <c r="C54" s="77" t="s">
        <v>121</v>
      </c>
      <c r="D54" s="79" t="s">
        <v>110</v>
      </c>
      <c r="E54" s="79">
        <v>11</v>
      </c>
      <c r="F54" s="80">
        <v>50000</v>
      </c>
      <c r="G54" s="80"/>
      <c r="H54" s="80">
        <f t="shared" si="9"/>
        <v>50000</v>
      </c>
      <c r="I54" s="158">
        <f t="shared" si="10"/>
        <v>51140</v>
      </c>
      <c r="J54" s="158">
        <f t="shared" si="6"/>
        <v>51753.68</v>
      </c>
      <c r="K54" s="81">
        <f t="shared" si="12"/>
        <v>52000</v>
      </c>
      <c r="L54" s="81">
        <f t="shared" si="12"/>
        <v>52000</v>
      </c>
      <c r="M54" s="72"/>
    </row>
    <row r="55" spans="1:13">
      <c r="A55" s="77" t="s">
        <v>101</v>
      </c>
      <c r="B55" s="78" t="s">
        <v>78</v>
      </c>
      <c r="C55" s="77" t="s">
        <v>79</v>
      </c>
      <c r="D55" s="79" t="s">
        <v>110</v>
      </c>
      <c r="E55" s="79">
        <v>11</v>
      </c>
      <c r="F55" s="80">
        <v>100000</v>
      </c>
      <c r="G55" s="80">
        <v>80000</v>
      </c>
      <c r="H55" s="80">
        <f t="shared" si="9"/>
        <v>180000</v>
      </c>
      <c r="I55" s="158">
        <f t="shared" si="10"/>
        <v>184104</v>
      </c>
      <c r="J55" s="158">
        <f t="shared" si="6"/>
        <v>186313.24799999999</v>
      </c>
      <c r="K55" s="81">
        <f t="shared" si="12"/>
        <v>185000</v>
      </c>
      <c r="L55" s="81">
        <f t="shared" si="12"/>
        <v>187000</v>
      </c>
      <c r="M55" s="72"/>
    </row>
    <row r="56" spans="1:13">
      <c r="A56" s="4"/>
      <c r="B56" s="30" t="s">
        <v>83</v>
      </c>
      <c r="C56" s="4" t="s">
        <v>84</v>
      </c>
      <c r="D56" s="54"/>
      <c r="E56" s="54"/>
      <c r="F56" s="28">
        <f>SUM(F57:F62)</f>
        <v>192000</v>
      </c>
      <c r="G56" s="28">
        <f>SUM(G57:G62)</f>
        <v>0</v>
      </c>
      <c r="H56" s="28">
        <f>SUM(H57:H62)</f>
        <v>192000</v>
      </c>
      <c r="I56" s="157">
        <f t="shared" ref="I56:L56" si="15">SUM(I57:I62)</f>
        <v>196377.60000000001</v>
      </c>
      <c r="J56" s="157">
        <f t="shared" si="15"/>
        <v>198734.1312</v>
      </c>
      <c r="K56" s="28">
        <f t="shared" si="15"/>
        <v>200000</v>
      </c>
      <c r="L56" s="28">
        <f t="shared" si="15"/>
        <v>202000</v>
      </c>
      <c r="M56" s="26"/>
    </row>
    <row r="57" spans="1:13">
      <c r="A57" s="77" t="s">
        <v>104</v>
      </c>
      <c r="B57" s="78" t="s">
        <v>217</v>
      </c>
      <c r="C57" s="77" t="s">
        <v>218</v>
      </c>
      <c r="D57" s="79" t="s">
        <v>110</v>
      </c>
      <c r="E57" s="79">
        <v>11</v>
      </c>
      <c r="F57" s="80">
        <v>35000</v>
      </c>
      <c r="G57" s="80"/>
      <c r="H57" s="80">
        <f t="shared" si="9"/>
        <v>35000</v>
      </c>
      <c r="I57" s="158">
        <f t="shared" si="10"/>
        <v>35798</v>
      </c>
      <c r="J57" s="158">
        <f t="shared" si="6"/>
        <v>36227.576000000001</v>
      </c>
      <c r="K57" s="81">
        <f t="shared" si="12"/>
        <v>36000</v>
      </c>
      <c r="L57" s="81">
        <f t="shared" si="12"/>
        <v>37000</v>
      </c>
      <c r="M57" s="72"/>
    </row>
    <row r="58" spans="1:13">
      <c r="A58" s="77" t="s">
        <v>133</v>
      </c>
      <c r="B58" s="78" t="s">
        <v>219</v>
      </c>
      <c r="C58" s="77" t="s">
        <v>220</v>
      </c>
      <c r="D58" s="79" t="s">
        <v>110</v>
      </c>
      <c r="E58" s="79">
        <v>11</v>
      </c>
      <c r="F58" s="80">
        <v>134000</v>
      </c>
      <c r="G58" s="80"/>
      <c r="H58" s="80">
        <f t="shared" si="9"/>
        <v>134000</v>
      </c>
      <c r="I58" s="158">
        <f t="shared" si="10"/>
        <v>137055.20000000001</v>
      </c>
      <c r="J58" s="158">
        <f t="shared" si="6"/>
        <v>138699.86240000001</v>
      </c>
      <c r="K58" s="81">
        <f t="shared" si="12"/>
        <v>138000</v>
      </c>
      <c r="L58" s="81">
        <f t="shared" si="12"/>
        <v>139000</v>
      </c>
      <c r="M58" s="72"/>
    </row>
    <row r="59" spans="1:13">
      <c r="A59" s="77" t="s">
        <v>142</v>
      </c>
      <c r="B59" s="78" t="s">
        <v>86</v>
      </c>
      <c r="C59" s="77" t="s">
        <v>87</v>
      </c>
      <c r="D59" s="79" t="s">
        <v>110</v>
      </c>
      <c r="E59" s="79">
        <v>11</v>
      </c>
      <c r="F59" s="80">
        <v>10000</v>
      </c>
      <c r="G59" s="80">
        <v>5000</v>
      </c>
      <c r="H59" s="80">
        <f t="shared" si="9"/>
        <v>15000</v>
      </c>
      <c r="I59" s="158">
        <f t="shared" si="10"/>
        <v>15342</v>
      </c>
      <c r="J59" s="158">
        <f t="shared" si="6"/>
        <v>15526.103999999999</v>
      </c>
      <c r="K59" s="81">
        <f t="shared" si="12"/>
        <v>16000</v>
      </c>
      <c r="L59" s="81">
        <f t="shared" si="12"/>
        <v>16000</v>
      </c>
      <c r="M59" s="72"/>
    </row>
    <row r="60" spans="1:13">
      <c r="A60" s="77" t="s">
        <v>144</v>
      </c>
      <c r="B60" s="78" t="s">
        <v>221</v>
      </c>
      <c r="C60" s="77" t="s">
        <v>222</v>
      </c>
      <c r="D60" s="79" t="s">
        <v>110</v>
      </c>
      <c r="E60" s="79">
        <v>11</v>
      </c>
      <c r="F60" s="80">
        <v>8000</v>
      </c>
      <c r="G60" s="80">
        <v>-8000</v>
      </c>
      <c r="H60" s="80">
        <f t="shared" si="9"/>
        <v>0</v>
      </c>
      <c r="I60" s="158">
        <f t="shared" si="10"/>
        <v>0</v>
      </c>
      <c r="J60" s="158">
        <f t="shared" si="6"/>
        <v>0</v>
      </c>
      <c r="K60" s="81">
        <f t="shared" si="12"/>
        <v>0</v>
      </c>
      <c r="L60" s="81">
        <f t="shared" si="12"/>
        <v>0</v>
      </c>
      <c r="M60" s="72"/>
    </row>
    <row r="61" spans="1:13">
      <c r="A61" s="77" t="s">
        <v>146</v>
      </c>
      <c r="B61" s="78" t="s">
        <v>223</v>
      </c>
      <c r="C61" s="77" t="s">
        <v>224</v>
      </c>
      <c r="D61" s="79" t="s">
        <v>110</v>
      </c>
      <c r="E61" s="79">
        <v>11</v>
      </c>
      <c r="F61" s="80">
        <v>2000</v>
      </c>
      <c r="G61" s="80"/>
      <c r="H61" s="80">
        <f t="shared" si="9"/>
        <v>2000</v>
      </c>
      <c r="I61" s="158">
        <f t="shared" si="10"/>
        <v>2045.6</v>
      </c>
      <c r="J61" s="158">
        <f t="shared" si="6"/>
        <v>2070.1471999999999</v>
      </c>
      <c r="K61" s="81">
        <f t="shared" si="12"/>
        <v>3000</v>
      </c>
      <c r="L61" s="81">
        <f t="shared" si="12"/>
        <v>3000</v>
      </c>
      <c r="M61" s="72"/>
    </row>
    <row r="62" spans="1:13">
      <c r="A62" s="77" t="s">
        <v>148</v>
      </c>
      <c r="B62" s="78" t="s">
        <v>89</v>
      </c>
      <c r="C62" s="77" t="s">
        <v>84</v>
      </c>
      <c r="D62" s="79" t="s">
        <v>110</v>
      </c>
      <c r="E62" s="79">
        <v>11</v>
      </c>
      <c r="F62" s="80">
        <v>3000</v>
      </c>
      <c r="G62" s="80">
        <v>3000</v>
      </c>
      <c r="H62" s="80">
        <f t="shared" si="9"/>
        <v>6000</v>
      </c>
      <c r="I62" s="158">
        <f t="shared" si="10"/>
        <v>6136.8</v>
      </c>
      <c r="J62" s="158">
        <f t="shared" si="6"/>
        <v>6210.4416000000001</v>
      </c>
      <c r="K62" s="81">
        <f t="shared" si="12"/>
        <v>7000</v>
      </c>
      <c r="L62" s="81">
        <f t="shared" si="12"/>
        <v>7000</v>
      </c>
      <c r="M62" s="72"/>
    </row>
    <row r="63" spans="1:13">
      <c r="A63" s="4" t="s">
        <v>225</v>
      </c>
      <c r="B63" s="30"/>
      <c r="C63" s="4"/>
      <c r="D63" s="54"/>
      <c r="E63" s="54"/>
      <c r="F63" s="28">
        <f t="shared" ref="F63:L63" si="16">SUM(F64+F69+F72)</f>
        <v>950000</v>
      </c>
      <c r="G63" s="28">
        <f t="shared" si="16"/>
        <v>25000</v>
      </c>
      <c r="H63" s="28">
        <f t="shared" si="16"/>
        <v>975000</v>
      </c>
      <c r="I63" s="157">
        <f t="shared" si="16"/>
        <v>997230</v>
      </c>
      <c r="J63" s="157">
        <f t="shared" si="16"/>
        <v>1009196.7600000001</v>
      </c>
      <c r="K63" s="28">
        <f t="shared" si="16"/>
        <v>1002000</v>
      </c>
      <c r="L63" s="28">
        <f t="shared" si="16"/>
        <v>1013000</v>
      </c>
      <c r="M63" s="26"/>
    </row>
    <row r="64" spans="1:13">
      <c r="A64" s="4"/>
      <c r="B64" s="30" t="s">
        <v>96</v>
      </c>
      <c r="C64" s="4" t="s">
        <v>97</v>
      </c>
      <c r="D64" s="54"/>
      <c r="E64" s="54"/>
      <c r="F64" s="28">
        <f>SUM(F65:F68)</f>
        <v>550000</v>
      </c>
      <c r="G64" s="28">
        <f>SUM(G65:G68)</f>
        <v>25000</v>
      </c>
      <c r="H64" s="28">
        <f>SUM(H65:H68)</f>
        <v>575000</v>
      </c>
      <c r="I64" s="157">
        <f t="shared" ref="I64:L64" si="17">SUM(I65:I68)</f>
        <v>588110</v>
      </c>
      <c r="J64" s="157">
        <f t="shared" si="17"/>
        <v>595167.32000000007</v>
      </c>
      <c r="K64" s="28">
        <f t="shared" si="17"/>
        <v>591000</v>
      </c>
      <c r="L64" s="28">
        <f t="shared" si="17"/>
        <v>597000</v>
      </c>
      <c r="M64" s="26"/>
    </row>
    <row r="65" spans="1:13">
      <c r="A65" s="77" t="s">
        <v>150</v>
      </c>
      <c r="B65" s="78" t="s">
        <v>180</v>
      </c>
      <c r="C65" s="77" t="s">
        <v>122</v>
      </c>
      <c r="D65" s="79" t="s">
        <v>110</v>
      </c>
      <c r="E65" s="79">
        <v>11</v>
      </c>
      <c r="F65" s="80">
        <v>100000</v>
      </c>
      <c r="G65" s="80"/>
      <c r="H65" s="80">
        <f t="shared" ref="H65:H73" si="18">SUM(F65+G65)</f>
        <v>100000</v>
      </c>
      <c r="I65" s="158">
        <f t="shared" ref="I65:I73" si="19">H65*2.28/100+H65</f>
        <v>102280</v>
      </c>
      <c r="J65" s="158">
        <f t="shared" si="6"/>
        <v>103507.36</v>
      </c>
      <c r="K65" s="81">
        <f t="shared" si="12"/>
        <v>103000</v>
      </c>
      <c r="L65" s="81">
        <f t="shared" si="12"/>
        <v>104000</v>
      </c>
      <c r="M65" s="72"/>
    </row>
    <row r="66" spans="1:13">
      <c r="A66" s="77" t="s">
        <v>152</v>
      </c>
      <c r="B66" s="78" t="s">
        <v>99</v>
      </c>
      <c r="C66" s="77" t="s">
        <v>100</v>
      </c>
      <c r="D66" s="79" t="s">
        <v>110</v>
      </c>
      <c r="E66" s="79">
        <v>11</v>
      </c>
      <c r="F66" s="80">
        <v>150000</v>
      </c>
      <c r="G66" s="80"/>
      <c r="H66" s="80">
        <f t="shared" si="18"/>
        <v>150000</v>
      </c>
      <c r="I66" s="158">
        <f t="shared" si="19"/>
        <v>153420</v>
      </c>
      <c r="J66" s="158">
        <f t="shared" si="6"/>
        <v>155261.04</v>
      </c>
      <c r="K66" s="81">
        <f t="shared" si="12"/>
        <v>154000</v>
      </c>
      <c r="L66" s="81">
        <f t="shared" si="12"/>
        <v>156000</v>
      </c>
      <c r="M66" s="72"/>
    </row>
    <row r="67" spans="1:13">
      <c r="A67" s="77" t="s">
        <v>153</v>
      </c>
      <c r="B67" s="78" t="s">
        <v>102</v>
      </c>
      <c r="C67" s="77" t="s">
        <v>103</v>
      </c>
      <c r="D67" s="79" t="s">
        <v>110</v>
      </c>
      <c r="E67" s="79">
        <v>11</v>
      </c>
      <c r="F67" s="80">
        <v>100000</v>
      </c>
      <c r="G67" s="80"/>
      <c r="H67" s="80">
        <f t="shared" si="18"/>
        <v>100000</v>
      </c>
      <c r="I67" s="158">
        <f t="shared" si="19"/>
        <v>102280</v>
      </c>
      <c r="J67" s="158">
        <f t="shared" si="6"/>
        <v>103507.36</v>
      </c>
      <c r="K67" s="81">
        <f t="shared" si="12"/>
        <v>103000</v>
      </c>
      <c r="L67" s="81">
        <f t="shared" si="12"/>
        <v>104000</v>
      </c>
      <c r="M67" s="72"/>
    </row>
    <row r="68" spans="1:13">
      <c r="A68" s="77" t="s">
        <v>154</v>
      </c>
      <c r="B68" s="78" t="s">
        <v>105</v>
      </c>
      <c r="C68" s="77" t="s">
        <v>106</v>
      </c>
      <c r="D68" s="79" t="s">
        <v>110</v>
      </c>
      <c r="E68" s="79">
        <v>11</v>
      </c>
      <c r="F68" s="80">
        <v>200000</v>
      </c>
      <c r="G68" s="80">
        <v>25000</v>
      </c>
      <c r="H68" s="80">
        <f t="shared" si="18"/>
        <v>225000</v>
      </c>
      <c r="I68" s="158">
        <f t="shared" si="19"/>
        <v>230130</v>
      </c>
      <c r="J68" s="158">
        <f t="shared" si="6"/>
        <v>232891.56</v>
      </c>
      <c r="K68" s="81">
        <f t="shared" si="12"/>
        <v>231000</v>
      </c>
      <c r="L68" s="81">
        <f t="shared" si="12"/>
        <v>233000</v>
      </c>
      <c r="M68" s="72"/>
    </row>
    <row r="69" spans="1:13">
      <c r="A69" s="4"/>
      <c r="B69" s="30">
        <v>423</v>
      </c>
      <c r="C69" s="4" t="s">
        <v>226</v>
      </c>
      <c r="D69" s="54"/>
      <c r="E69" s="54"/>
      <c r="F69" s="28">
        <f>SUM(F70)</f>
        <v>300000</v>
      </c>
      <c r="G69" s="28">
        <f t="shared" ref="G69:L69" si="20">G70+G71</f>
        <v>0</v>
      </c>
      <c r="H69" s="28">
        <f t="shared" si="20"/>
        <v>300000</v>
      </c>
      <c r="I69" s="157">
        <f t="shared" si="20"/>
        <v>306840</v>
      </c>
      <c r="J69" s="157">
        <f t="shared" si="20"/>
        <v>310522.08</v>
      </c>
      <c r="K69" s="28">
        <f t="shared" si="20"/>
        <v>308000</v>
      </c>
      <c r="L69" s="28">
        <f t="shared" si="20"/>
        <v>312000</v>
      </c>
      <c r="M69" s="26"/>
    </row>
    <row r="70" spans="1:13">
      <c r="A70" s="77" t="s">
        <v>156</v>
      </c>
      <c r="B70" s="78" t="s">
        <v>227</v>
      </c>
      <c r="C70" s="77" t="s">
        <v>228</v>
      </c>
      <c r="D70" s="79" t="s">
        <v>110</v>
      </c>
      <c r="E70" s="79">
        <v>11</v>
      </c>
      <c r="F70" s="80">
        <v>300000</v>
      </c>
      <c r="G70" s="80">
        <v>-90000</v>
      </c>
      <c r="H70" s="80">
        <f>SUM(F70+G70)</f>
        <v>210000</v>
      </c>
      <c r="I70" s="158">
        <f>H70*2.28/100+H70</f>
        <v>214788</v>
      </c>
      <c r="J70" s="158">
        <f t="shared" si="6"/>
        <v>217365.45600000001</v>
      </c>
      <c r="K70" s="81">
        <f t="shared" si="12"/>
        <v>215000</v>
      </c>
      <c r="L70" s="81">
        <f t="shared" si="12"/>
        <v>218000</v>
      </c>
      <c r="M70" s="72"/>
    </row>
    <row r="71" spans="1:13">
      <c r="A71" s="77" t="s">
        <v>157</v>
      </c>
      <c r="B71" s="78" t="s">
        <v>260</v>
      </c>
      <c r="C71" s="77" t="s">
        <v>261</v>
      </c>
      <c r="D71" s="79" t="s">
        <v>110</v>
      </c>
      <c r="E71" s="79" t="s">
        <v>60</v>
      </c>
      <c r="F71" s="80"/>
      <c r="G71" s="80">
        <v>90000</v>
      </c>
      <c r="H71" s="80">
        <f>G71+F71</f>
        <v>90000</v>
      </c>
      <c r="I71" s="158">
        <f>H71*2.28/100+H71</f>
        <v>92052</v>
      </c>
      <c r="J71" s="158">
        <f t="shared" si="6"/>
        <v>93156.623999999996</v>
      </c>
      <c r="K71" s="81">
        <f t="shared" si="12"/>
        <v>93000</v>
      </c>
      <c r="L71" s="81">
        <f t="shared" si="12"/>
        <v>94000</v>
      </c>
      <c r="M71" s="72"/>
    </row>
    <row r="72" spans="1:13">
      <c r="A72" s="4"/>
      <c r="B72" s="30">
        <v>426</v>
      </c>
      <c r="C72" s="4" t="s">
        <v>229</v>
      </c>
      <c r="D72" s="54"/>
      <c r="E72" s="54"/>
      <c r="F72" s="28">
        <f>SUM(F73)</f>
        <v>100000</v>
      </c>
      <c r="G72" s="28">
        <f>SUM(G73)</f>
        <v>0</v>
      </c>
      <c r="H72" s="28">
        <f>SUM(H73)</f>
        <v>100000</v>
      </c>
      <c r="I72" s="157">
        <f t="shared" ref="I72:L72" si="21">SUM(I73)</f>
        <v>102280</v>
      </c>
      <c r="J72" s="157">
        <f t="shared" si="21"/>
        <v>103507.36</v>
      </c>
      <c r="K72" s="28">
        <f t="shared" si="21"/>
        <v>103000</v>
      </c>
      <c r="L72" s="28">
        <f t="shared" si="21"/>
        <v>104000</v>
      </c>
      <c r="M72" s="26"/>
    </row>
    <row r="73" spans="1:13">
      <c r="A73" s="170">
        <v>35</v>
      </c>
      <c r="B73" s="78" t="s">
        <v>118</v>
      </c>
      <c r="C73" s="77" t="s">
        <v>119</v>
      </c>
      <c r="D73" s="79" t="s">
        <v>110</v>
      </c>
      <c r="E73" s="79">
        <v>11</v>
      </c>
      <c r="F73" s="80">
        <v>100000</v>
      </c>
      <c r="G73" s="80"/>
      <c r="H73" s="80">
        <f t="shared" si="18"/>
        <v>100000</v>
      </c>
      <c r="I73" s="158">
        <f t="shared" si="19"/>
        <v>102280</v>
      </c>
      <c r="J73" s="158">
        <f t="shared" si="6"/>
        <v>103507.36</v>
      </c>
      <c r="K73" s="81">
        <f t="shared" si="12"/>
        <v>103000</v>
      </c>
      <c r="L73" s="81">
        <f t="shared" si="12"/>
        <v>104000</v>
      </c>
      <c r="M73" s="72"/>
    </row>
    <row r="74" spans="1:13">
      <c r="A74" s="4" t="s">
        <v>230</v>
      </c>
      <c r="B74" s="30"/>
      <c r="C74" s="4"/>
      <c r="D74" s="54"/>
      <c r="E74" s="54"/>
      <c r="F74" s="28">
        <f t="shared" ref="F74:L74" si="22">SUM(F75+F78+F80+F84+F88+F95+F103+F105)</f>
        <v>40109000</v>
      </c>
      <c r="G74" s="28">
        <f t="shared" si="22"/>
        <v>0</v>
      </c>
      <c r="H74" s="28">
        <f t="shared" si="22"/>
        <v>40109000</v>
      </c>
      <c r="I74" s="157">
        <f t="shared" si="22"/>
        <v>41023485.199999996</v>
      </c>
      <c r="J74" s="157">
        <f t="shared" si="22"/>
        <v>41515767.022399999</v>
      </c>
      <c r="K74" s="28">
        <f t="shared" si="22"/>
        <v>41035000</v>
      </c>
      <c r="L74" s="28">
        <f t="shared" si="22"/>
        <v>41528000</v>
      </c>
      <c r="M74" s="26"/>
    </row>
    <row r="75" spans="1:13">
      <c r="A75" s="4"/>
      <c r="B75" s="30" t="s">
        <v>31</v>
      </c>
      <c r="C75" s="4" t="s">
        <v>179</v>
      </c>
      <c r="D75" s="54"/>
      <c r="E75" s="54"/>
      <c r="F75" s="28">
        <f>SUM(F76:F77)</f>
        <v>28849000</v>
      </c>
      <c r="G75" s="28">
        <f>SUM(G76:G77)</f>
        <v>0</v>
      </c>
      <c r="H75" s="28">
        <f>SUM(H76:H77)</f>
        <v>28849000</v>
      </c>
      <c r="I75" s="157">
        <f t="shared" ref="I75:L75" si="23">SUM(I76:I77)</f>
        <v>29506757.199999999</v>
      </c>
      <c r="J75" s="157">
        <f t="shared" si="23"/>
        <v>29860838.286399998</v>
      </c>
      <c r="K75" s="28">
        <f t="shared" si="23"/>
        <v>29508000</v>
      </c>
      <c r="L75" s="28">
        <f t="shared" si="23"/>
        <v>29862000</v>
      </c>
      <c r="M75" s="26"/>
    </row>
    <row r="76" spans="1:13">
      <c r="A76" s="170">
        <v>36</v>
      </c>
      <c r="B76" s="78" t="s">
        <v>32</v>
      </c>
      <c r="C76" s="77" t="s">
        <v>33</v>
      </c>
      <c r="D76" s="79" t="s">
        <v>110</v>
      </c>
      <c r="E76" s="79">
        <v>11</v>
      </c>
      <c r="F76" s="80">
        <v>27349000</v>
      </c>
      <c r="G76" s="80"/>
      <c r="H76" s="80">
        <f t="shared" ref="H76:H107" si="24">SUM(F76+G76)</f>
        <v>27349000</v>
      </c>
      <c r="I76" s="158">
        <f t="shared" ref="I76:I107" si="25">H76*2.28/100+H76</f>
        <v>27972557.199999999</v>
      </c>
      <c r="J76" s="158">
        <f t="shared" si="6"/>
        <v>28308227.886399999</v>
      </c>
      <c r="K76" s="81">
        <f t="shared" si="12"/>
        <v>27973000</v>
      </c>
      <c r="L76" s="81">
        <f>ROUNDUP(J76,-3)</f>
        <v>28309000</v>
      </c>
      <c r="M76" s="72"/>
    </row>
    <row r="77" spans="1:13">
      <c r="A77" s="170">
        <v>37</v>
      </c>
      <c r="B77" s="78" t="s">
        <v>203</v>
      </c>
      <c r="C77" s="77" t="s">
        <v>204</v>
      </c>
      <c r="D77" s="79" t="s">
        <v>110</v>
      </c>
      <c r="E77" s="79">
        <v>11</v>
      </c>
      <c r="F77" s="80">
        <v>1500000</v>
      </c>
      <c r="G77" s="80"/>
      <c r="H77" s="80">
        <f t="shared" si="24"/>
        <v>1500000</v>
      </c>
      <c r="I77" s="158">
        <f t="shared" si="25"/>
        <v>1534200</v>
      </c>
      <c r="J77" s="158">
        <f t="shared" si="6"/>
        <v>1552610.4</v>
      </c>
      <c r="K77" s="81">
        <f t="shared" si="12"/>
        <v>1535000</v>
      </c>
      <c r="L77" s="81">
        <f t="shared" si="12"/>
        <v>1553000</v>
      </c>
      <c r="M77" s="72"/>
    </row>
    <row r="78" spans="1:13">
      <c r="A78" s="4"/>
      <c r="B78" s="30">
        <v>312</v>
      </c>
      <c r="C78" s="4" t="s">
        <v>39</v>
      </c>
      <c r="D78" s="54"/>
      <c r="E78" s="54"/>
      <c r="F78" s="28">
        <f>SUM(F79)</f>
        <v>700000</v>
      </c>
      <c r="G78" s="28">
        <f>SUM(G79)</f>
        <v>0</v>
      </c>
      <c r="H78" s="28">
        <f>SUM(H79)</f>
        <v>700000</v>
      </c>
      <c r="I78" s="157">
        <f t="shared" ref="I78:L78" si="26">SUM(I79)</f>
        <v>715960</v>
      </c>
      <c r="J78" s="157">
        <f t="shared" si="26"/>
        <v>724551.52</v>
      </c>
      <c r="K78" s="28">
        <f t="shared" si="26"/>
        <v>716000</v>
      </c>
      <c r="L78" s="28">
        <f t="shared" si="26"/>
        <v>725000</v>
      </c>
      <c r="M78" s="26"/>
    </row>
    <row r="79" spans="1:13">
      <c r="A79" s="170">
        <v>38</v>
      </c>
      <c r="B79" s="78" t="s">
        <v>40</v>
      </c>
      <c r="C79" s="77" t="s">
        <v>39</v>
      </c>
      <c r="D79" s="79" t="s">
        <v>110</v>
      </c>
      <c r="E79" s="79">
        <v>11</v>
      </c>
      <c r="F79" s="80">
        <v>700000</v>
      </c>
      <c r="G79" s="80"/>
      <c r="H79" s="80">
        <f>SUM(F79+G79)</f>
        <v>700000</v>
      </c>
      <c r="I79" s="158">
        <f t="shared" si="25"/>
        <v>715960</v>
      </c>
      <c r="J79" s="158">
        <f t="shared" si="6"/>
        <v>724551.52</v>
      </c>
      <c r="K79" s="81">
        <f t="shared" si="12"/>
        <v>716000</v>
      </c>
      <c r="L79" s="81">
        <f t="shared" si="12"/>
        <v>725000</v>
      </c>
      <c r="M79" s="72"/>
    </row>
    <row r="80" spans="1:13">
      <c r="A80" s="4"/>
      <c r="B80" s="30" t="s">
        <v>41</v>
      </c>
      <c r="C80" s="4" t="s">
        <v>42</v>
      </c>
      <c r="D80" s="54"/>
      <c r="E80" s="54"/>
      <c r="F80" s="28">
        <f>SUM(F81:F83)</f>
        <v>6550000</v>
      </c>
      <c r="G80" s="28">
        <f>G81+G82+G83</f>
        <v>0</v>
      </c>
      <c r="H80" s="28">
        <f>SUM(H81:H83)</f>
        <v>6550000</v>
      </c>
      <c r="I80" s="28">
        <f>SUM(I81:I83)</f>
        <v>6699340</v>
      </c>
      <c r="J80" s="28">
        <f>SUM(J81:J83)</f>
        <v>6779732.0800000001</v>
      </c>
      <c r="K80" s="28">
        <f t="shared" ref="K80:L80" si="27">SUM(K81:K83)</f>
        <v>6700000</v>
      </c>
      <c r="L80" s="28">
        <f t="shared" si="27"/>
        <v>6781000</v>
      </c>
      <c r="M80" s="26"/>
    </row>
    <row r="81" spans="1:13">
      <c r="A81" s="170">
        <v>39</v>
      </c>
      <c r="B81" s="78" t="s">
        <v>205</v>
      </c>
      <c r="C81" s="77" t="s">
        <v>206</v>
      </c>
      <c r="D81" s="79" t="s">
        <v>110</v>
      </c>
      <c r="E81" s="79">
        <v>11</v>
      </c>
      <c r="F81" s="80">
        <v>2182000</v>
      </c>
      <c r="G81" s="80"/>
      <c r="H81" s="80">
        <f t="shared" si="24"/>
        <v>2182000</v>
      </c>
      <c r="I81" s="158">
        <f t="shared" si="25"/>
        <v>2231749.6</v>
      </c>
      <c r="J81" s="158">
        <f t="shared" si="6"/>
        <v>2258530.5951999999</v>
      </c>
      <c r="K81" s="81">
        <f t="shared" si="12"/>
        <v>2232000</v>
      </c>
      <c r="L81" s="81">
        <f t="shared" si="12"/>
        <v>2259000</v>
      </c>
      <c r="M81" s="72"/>
    </row>
    <row r="82" spans="1:13">
      <c r="A82" s="170">
        <v>40</v>
      </c>
      <c r="B82" s="78" t="s">
        <v>43</v>
      </c>
      <c r="C82" s="77" t="s">
        <v>137</v>
      </c>
      <c r="D82" s="79" t="s">
        <v>110</v>
      </c>
      <c r="E82" s="79">
        <v>11</v>
      </c>
      <c r="F82" s="80">
        <v>3892000</v>
      </c>
      <c r="G82" s="80">
        <v>476000</v>
      </c>
      <c r="H82" s="80">
        <f t="shared" si="24"/>
        <v>4368000</v>
      </c>
      <c r="I82" s="158">
        <f t="shared" si="25"/>
        <v>4467590.4000000004</v>
      </c>
      <c r="J82" s="158">
        <f t="shared" si="6"/>
        <v>4521201.4848000007</v>
      </c>
      <c r="K82" s="81">
        <f t="shared" si="12"/>
        <v>4468000</v>
      </c>
      <c r="L82" s="81">
        <f t="shared" si="12"/>
        <v>4522000</v>
      </c>
      <c r="M82" s="72"/>
    </row>
    <row r="83" spans="1:13">
      <c r="A83" s="170">
        <v>41</v>
      </c>
      <c r="B83" s="78" t="s">
        <v>44</v>
      </c>
      <c r="C83" s="77" t="s">
        <v>138</v>
      </c>
      <c r="D83" s="79" t="s">
        <v>110</v>
      </c>
      <c r="E83" s="79">
        <v>11</v>
      </c>
      <c r="F83" s="80">
        <v>476000</v>
      </c>
      <c r="G83" s="80">
        <v>-476000</v>
      </c>
      <c r="H83" s="80">
        <f t="shared" si="24"/>
        <v>0</v>
      </c>
      <c r="I83" s="158">
        <f t="shared" si="25"/>
        <v>0</v>
      </c>
      <c r="J83" s="158">
        <f t="shared" si="6"/>
        <v>0</v>
      </c>
      <c r="K83" s="81">
        <f t="shared" si="12"/>
        <v>0</v>
      </c>
      <c r="L83" s="81">
        <f t="shared" si="12"/>
        <v>0</v>
      </c>
      <c r="M83" s="72"/>
    </row>
    <row r="84" spans="1:13">
      <c r="A84" s="4"/>
      <c r="B84" s="30" t="s">
        <v>45</v>
      </c>
      <c r="C84" s="4" t="s">
        <v>46</v>
      </c>
      <c r="D84" s="54"/>
      <c r="E84" s="54"/>
      <c r="F84" s="28">
        <f>SUM(F85:F87)</f>
        <v>1423000</v>
      </c>
      <c r="G84" s="28">
        <f>SUM(G85:G87)</f>
        <v>0</v>
      </c>
      <c r="H84" s="28">
        <f>SUM(H85:H87)</f>
        <v>1423000</v>
      </c>
      <c r="I84" s="28">
        <f>SUM(I85:I87)</f>
        <v>1455444.4</v>
      </c>
      <c r="J84" s="28">
        <f>SUM(J85:J87)</f>
        <v>1472909.7328000001</v>
      </c>
      <c r="K84" s="28">
        <f t="shared" ref="K84:L84" si="28">SUM(K85:K87)</f>
        <v>1456000</v>
      </c>
      <c r="L84" s="28">
        <f t="shared" si="28"/>
        <v>1474000</v>
      </c>
      <c r="M84" s="26"/>
    </row>
    <row r="85" spans="1:13">
      <c r="A85" s="170">
        <v>42</v>
      </c>
      <c r="B85" s="78" t="s">
        <v>48</v>
      </c>
      <c r="C85" s="77" t="s">
        <v>49</v>
      </c>
      <c r="D85" s="79" t="s">
        <v>110</v>
      </c>
      <c r="E85" s="79">
        <v>11</v>
      </c>
      <c r="F85" s="80">
        <v>150000</v>
      </c>
      <c r="G85" s="80">
        <v>50000</v>
      </c>
      <c r="H85" s="80">
        <f t="shared" si="24"/>
        <v>200000</v>
      </c>
      <c r="I85" s="158">
        <f t="shared" si="25"/>
        <v>204560</v>
      </c>
      <c r="J85" s="158">
        <f t="shared" si="6"/>
        <v>207014.72</v>
      </c>
      <c r="K85" s="81">
        <f t="shared" si="12"/>
        <v>205000</v>
      </c>
      <c r="L85" s="81">
        <f t="shared" si="12"/>
        <v>208000</v>
      </c>
      <c r="M85" s="72"/>
    </row>
    <row r="86" spans="1:13">
      <c r="A86" s="170">
        <v>43</v>
      </c>
      <c r="B86" s="78" t="s">
        <v>51</v>
      </c>
      <c r="C86" s="77" t="s">
        <v>139</v>
      </c>
      <c r="D86" s="79" t="s">
        <v>110</v>
      </c>
      <c r="E86" s="79">
        <v>11</v>
      </c>
      <c r="F86" s="80">
        <v>1170000</v>
      </c>
      <c r="G86" s="80">
        <v>-30000</v>
      </c>
      <c r="H86" s="80">
        <f t="shared" si="24"/>
        <v>1140000</v>
      </c>
      <c r="I86" s="158">
        <f t="shared" si="25"/>
        <v>1165992</v>
      </c>
      <c r="J86" s="158">
        <f t="shared" si="6"/>
        <v>1179983.9040000001</v>
      </c>
      <c r="K86" s="81">
        <f t="shared" si="12"/>
        <v>1166000</v>
      </c>
      <c r="L86" s="81">
        <f t="shared" si="12"/>
        <v>1180000</v>
      </c>
      <c r="M86" s="72"/>
    </row>
    <row r="87" spans="1:13">
      <c r="A87" s="170">
        <v>44</v>
      </c>
      <c r="B87" s="78" t="s">
        <v>53</v>
      </c>
      <c r="C87" s="77" t="s">
        <v>54</v>
      </c>
      <c r="D87" s="79" t="s">
        <v>110</v>
      </c>
      <c r="E87" s="79">
        <v>11</v>
      </c>
      <c r="F87" s="80">
        <v>103000</v>
      </c>
      <c r="G87" s="80">
        <v>-20000</v>
      </c>
      <c r="H87" s="80">
        <f t="shared" si="24"/>
        <v>83000</v>
      </c>
      <c r="I87" s="158">
        <f t="shared" si="25"/>
        <v>84892.4</v>
      </c>
      <c r="J87" s="158">
        <f t="shared" si="6"/>
        <v>85911.108799999987</v>
      </c>
      <c r="K87" s="81">
        <f t="shared" si="12"/>
        <v>85000</v>
      </c>
      <c r="L87" s="81">
        <f t="shared" si="12"/>
        <v>86000</v>
      </c>
      <c r="M87" s="72"/>
    </row>
    <row r="88" spans="1:13">
      <c r="A88" s="4"/>
      <c r="B88" s="30" t="s">
        <v>55</v>
      </c>
      <c r="C88" s="4" t="s">
        <v>56</v>
      </c>
      <c r="D88" s="54"/>
      <c r="E88" s="54"/>
      <c r="F88" s="28">
        <f>SUM(F89:F94)</f>
        <v>1711000</v>
      </c>
      <c r="G88" s="28">
        <f>SUM(G89:G94)</f>
        <v>0</v>
      </c>
      <c r="H88" s="28">
        <f>SUM(H89:H94)</f>
        <v>1711000</v>
      </c>
      <c r="I88" s="28">
        <f>SUM(I89:I94)</f>
        <v>1750010.8</v>
      </c>
      <c r="J88" s="28">
        <f>SUM(J89:J94)</f>
        <v>1771010.9295999999</v>
      </c>
      <c r="K88" s="28">
        <f t="shared" ref="K88:L88" si="29">SUM(K89:K94)</f>
        <v>1753000</v>
      </c>
      <c r="L88" s="28">
        <f t="shared" si="29"/>
        <v>1774000</v>
      </c>
      <c r="M88" s="26"/>
    </row>
    <row r="89" spans="1:13">
      <c r="A89" s="170">
        <v>45</v>
      </c>
      <c r="B89" s="78" t="s">
        <v>58</v>
      </c>
      <c r="C89" s="77" t="s">
        <v>59</v>
      </c>
      <c r="D89" s="79" t="s">
        <v>110</v>
      </c>
      <c r="E89" s="79">
        <v>11</v>
      </c>
      <c r="F89" s="80">
        <v>188000</v>
      </c>
      <c r="G89" s="80">
        <v>-30000</v>
      </c>
      <c r="H89" s="80">
        <f t="shared" si="24"/>
        <v>158000</v>
      </c>
      <c r="I89" s="158">
        <f t="shared" si="25"/>
        <v>161602.4</v>
      </c>
      <c r="J89" s="158">
        <f t="shared" si="6"/>
        <v>163541.62880000001</v>
      </c>
      <c r="K89" s="81">
        <f t="shared" si="12"/>
        <v>162000</v>
      </c>
      <c r="L89" s="81">
        <f t="shared" si="12"/>
        <v>164000</v>
      </c>
      <c r="M89" s="72"/>
    </row>
    <row r="90" spans="1:13">
      <c r="A90" s="170">
        <v>46</v>
      </c>
      <c r="B90" s="78" t="s">
        <v>207</v>
      </c>
      <c r="C90" s="77" t="s">
        <v>114</v>
      </c>
      <c r="D90" s="79" t="s">
        <v>110</v>
      </c>
      <c r="E90" s="79">
        <v>11</v>
      </c>
      <c r="F90" s="80">
        <v>33000</v>
      </c>
      <c r="G90" s="80"/>
      <c r="H90" s="80">
        <f t="shared" si="24"/>
        <v>33000</v>
      </c>
      <c r="I90" s="158">
        <f t="shared" si="25"/>
        <v>33752.400000000001</v>
      </c>
      <c r="J90" s="158">
        <f t="shared" si="6"/>
        <v>34157.428800000002</v>
      </c>
      <c r="K90" s="81">
        <f t="shared" si="12"/>
        <v>34000</v>
      </c>
      <c r="L90" s="81">
        <f t="shared" si="12"/>
        <v>35000</v>
      </c>
      <c r="M90" s="72"/>
    </row>
    <row r="91" spans="1:13">
      <c r="A91" s="170">
        <v>47</v>
      </c>
      <c r="B91" s="78" t="s">
        <v>208</v>
      </c>
      <c r="C91" s="77" t="s">
        <v>209</v>
      </c>
      <c r="D91" s="79" t="s">
        <v>110</v>
      </c>
      <c r="E91" s="79">
        <v>11</v>
      </c>
      <c r="F91" s="80">
        <v>1286000</v>
      </c>
      <c r="G91" s="80">
        <v>-120000</v>
      </c>
      <c r="H91" s="80">
        <f t="shared" si="24"/>
        <v>1166000</v>
      </c>
      <c r="I91" s="158">
        <f t="shared" si="25"/>
        <v>1192584.8</v>
      </c>
      <c r="J91" s="158">
        <f t="shared" si="6"/>
        <v>1206895.8176</v>
      </c>
      <c r="K91" s="81">
        <f t="shared" si="12"/>
        <v>1193000</v>
      </c>
      <c r="L91" s="81">
        <f t="shared" si="12"/>
        <v>1207000</v>
      </c>
      <c r="M91" s="72"/>
    </row>
    <row r="92" spans="1:13">
      <c r="A92" s="170">
        <v>48</v>
      </c>
      <c r="B92" s="78" t="s">
        <v>210</v>
      </c>
      <c r="C92" s="77" t="s">
        <v>211</v>
      </c>
      <c r="D92" s="79" t="s">
        <v>110</v>
      </c>
      <c r="E92" s="79">
        <v>11</v>
      </c>
      <c r="F92" s="80">
        <v>130000</v>
      </c>
      <c r="G92" s="80">
        <v>100000</v>
      </c>
      <c r="H92" s="80">
        <f t="shared" si="24"/>
        <v>230000</v>
      </c>
      <c r="I92" s="158">
        <f t="shared" si="25"/>
        <v>235244</v>
      </c>
      <c r="J92" s="158">
        <f t="shared" ref="J92:J107" si="30">I92*1.2/100+I92</f>
        <v>238066.92800000001</v>
      </c>
      <c r="K92" s="81">
        <f t="shared" si="12"/>
        <v>236000</v>
      </c>
      <c r="L92" s="81">
        <f t="shared" si="12"/>
        <v>239000</v>
      </c>
      <c r="M92" s="72"/>
    </row>
    <row r="93" spans="1:13">
      <c r="A93" s="170">
        <v>49</v>
      </c>
      <c r="B93" s="78" t="s">
        <v>212</v>
      </c>
      <c r="C93" s="77" t="s">
        <v>213</v>
      </c>
      <c r="D93" s="79" t="s">
        <v>110</v>
      </c>
      <c r="E93" s="79">
        <v>11</v>
      </c>
      <c r="F93" s="80">
        <v>24000</v>
      </c>
      <c r="G93" s="80">
        <v>20000</v>
      </c>
      <c r="H93" s="80">
        <f t="shared" si="24"/>
        <v>44000</v>
      </c>
      <c r="I93" s="158">
        <f t="shared" si="25"/>
        <v>45003.199999999997</v>
      </c>
      <c r="J93" s="158">
        <f t="shared" si="30"/>
        <v>45543.238399999995</v>
      </c>
      <c r="K93" s="81">
        <f t="shared" si="12"/>
        <v>46000</v>
      </c>
      <c r="L93" s="81">
        <f t="shared" si="12"/>
        <v>46000</v>
      </c>
      <c r="M93" s="72"/>
    </row>
    <row r="94" spans="1:13">
      <c r="A94" s="170">
        <v>50</v>
      </c>
      <c r="B94" s="78" t="s">
        <v>61</v>
      </c>
      <c r="C94" s="77" t="s">
        <v>62</v>
      </c>
      <c r="D94" s="79" t="s">
        <v>110</v>
      </c>
      <c r="E94" s="79">
        <v>11</v>
      </c>
      <c r="F94" s="80">
        <v>50000</v>
      </c>
      <c r="G94" s="80">
        <v>30000</v>
      </c>
      <c r="H94" s="80">
        <f t="shared" si="24"/>
        <v>80000</v>
      </c>
      <c r="I94" s="158">
        <f t="shared" si="25"/>
        <v>81824</v>
      </c>
      <c r="J94" s="158">
        <f t="shared" si="30"/>
        <v>82805.888000000006</v>
      </c>
      <c r="K94" s="81">
        <f t="shared" si="12"/>
        <v>82000</v>
      </c>
      <c r="L94" s="81">
        <f t="shared" si="12"/>
        <v>83000</v>
      </c>
      <c r="M94" s="72"/>
    </row>
    <row r="95" spans="1:13">
      <c r="A95" s="4"/>
      <c r="B95" s="30" t="s">
        <v>63</v>
      </c>
      <c r="C95" s="4" t="s">
        <v>64</v>
      </c>
      <c r="D95" s="54"/>
      <c r="E95" s="54"/>
      <c r="F95" s="28">
        <f>SUM(F96:F102)</f>
        <v>686000</v>
      </c>
      <c r="G95" s="28">
        <f>SUM(G96:G102)</f>
        <v>0</v>
      </c>
      <c r="H95" s="28">
        <f>SUM(H96:H102)</f>
        <v>686000</v>
      </c>
      <c r="I95" s="28">
        <f>SUM(I96:I102)</f>
        <v>701640.79999999981</v>
      </c>
      <c r="J95" s="28">
        <f>SUM(J96:J102)</f>
        <v>710060.48960000009</v>
      </c>
      <c r="K95" s="28">
        <f t="shared" ref="K95:L95" si="31">SUM(K96:K102)</f>
        <v>706000</v>
      </c>
      <c r="L95" s="28">
        <f t="shared" si="31"/>
        <v>714000</v>
      </c>
      <c r="M95" s="26"/>
    </row>
    <row r="96" spans="1:13">
      <c r="A96" s="170">
        <v>51</v>
      </c>
      <c r="B96" s="78" t="s">
        <v>66</v>
      </c>
      <c r="C96" s="77" t="s">
        <v>231</v>
      </c>
      <c r="D96" s="79" t="s">
        <v>110</v>
      </c>
      <c r="E96" s="79">
        <v>11</v>
      </c>
      <c r="F96" s="80">
        <v>152000</v>
      </c>
      <c r="G96" s="80"/>
      <c r="H96" s="80">
        <f t="shared" si="24"/>
        <v>152000</v>
      </c>
      <c r="I96" s="158">
        <f t="shared" si="25"/>
        <v>155465.60000000001</v>
      </c>
      <c r="J96" s="158">
        <f t="shared" si="30"/>
        <v>157331.18720000001</v>
      </c>
      <c r="K96" s="81">
        <f t="shared" si="12"/>
        <v>156000</v>
      </c>
      <c r="L96" s="81">
        <f t="shared" si="12"/>
        <v>158000</v>
      </c>
      <c r="M96" s="72"/>
    </row>
    <row r="97" spans="1:13">
      <c r="A97" s="170">
        <v>52</v>
      </c>
      <c r="B97" s="78" t="s">
        <v>131</v>
      </c>
      <c r="C97" s="77" t="s">
        <v>214</v>
      </c>
      <c r="D97" s="79" t="s">
        <v>110</v>
      </c>
      <c r="E97" s="79">
        <v>11</v>
      </c>
      <c r="F97" s="80">
        <v>145000</v>
      </c>
      <c r="G97" s="80">
        <v>20000</v>
      </c>
      <c r="H97" s="80">
        <f t="shared" si="24"/>
        <v>165000</v>
      </c>
      <c r="I97" s="158">
        <f t="shared" si="25"/>
        <v>168762</v>
      </c>
      <c r="J97" s="158">
        <f t="shared" si="30"/>
        <v>170787.144</v>
      </c>
      <c r="K97" s="81">
        <f t="shared" si="12"/>
        <v>169000</v>
      </c>
      <c r="L97" s="81">
        <f t="shared" si="12"/>
        <v>171000</v>
      </c>
      <c r="M97" s="72"/>
    </row>
    <row r="98" spans="1:13">
      <c r="A98" s="170">
        <v>53</v>
      </c>
      <c r="B98" s="78" t="s">
        <v>69</v>
      </c>
      <c r="C98" s="77" t="s">
        <v>70</v>
      </c>
      <c r="D98" s="79" t="s">
        <v>110</v>
      </c>
      <c r="E98" s="79">
        <v>11</v>
      </c>
      <c r="F98" s="80">
        <v>2000</v>
      </c>
      <c r="G98" s="80"/>
      <c r="H98" s="80">
        <f t="shared" si="24"/>
        <v>2000</v>
      </c>
      <c r="I98" s="158">
        <f t="shared" si="25"/>
        <v>2045.6</v>
      </c>
      <c r="J98" s="158">
        <f t="shared" si="30"/>
        <v>2070.1471999999999</v>
      </c>
      <c r="K98" s="81">
        <f t="shared" si="12"/>
        <v>3000</v>
      </c>
      <c r="L98" s="81">
        <f t="shared" si="12"/>
        <v>3000</v>
      </c>
      <c r="M98" s="72"/>
    </row>
    <row r="99" spans="1:13">
      <c r="A99" s="170">
        <v>54</v>
      </c>
      <c r="B99" s="78" t="s">
        <v>215</v>
      </c>
      <c r="C99" s="77" t="s">
        <v>216</v>
      </c>
      <c r="D99" s="79" t="s">
        <v>110</v>
      </c>
      <c r="E99" s="79">
        <v>11</v>
      </c>
      <c r="F99" s="80">
        <v>207000</v>
      </c>
      <c r="G99" s="80">
        <v>-20000</v>
      </c>
      <c r="H99" s="80">
        <f t="shared" si="24"/>
        <v>187000</v>
      </c>
      <c r="I99" s="158">
        <f t="shared" si="25"/>
        <v>191263.6</v>
      </c>
      <c r="J99" s="158">
        <f t="shared" si="30"/>
        <v>193558.76320000002</v>
      </c>
      <c r="K99" s="81">
        <f t="shared" si="12"/>
        <v>192000</v>
      </c>
      <c r="L99" s="81">
        <f t="shared" si="12"/>
        <v>194000</v>
      </c>
      <c r="M99" s="72"/>
    </row>
    <row r="100" spans="1:13">
      <c r="A100" s="170">
        <v>55</v>
      </c>
      <c r="B100" s="78" t="s">
        <v>140</v>
      </c>
      <c r="C100" s="77" t="s">
        <v>141</v>
      </c>
      <c r="D100" s="79" t="s">
        <v>110</v>
      </c>
      <c r="E100" s="79">
        <v>11</v>
      </c>
      <c r="F100" s="80">
        <v>24000</v>
      </c>
      <c r="G100" s="80"/>
      <c r="H100" s="80">
        <f t="shared" si="24"/>
        <v>24000</v>
      </c>
      <c r="I100" s="158">
        <f t="shared" si="25"/>
        <v>24547.200000000001</v>
      </c>
      <c r="J100" s="158">
        <f t="shared" si="30"/>
        <v>24841.7664</v>
      </c>
      <c r="K100" s="81">
        <f t="shared" si="12"/>
        <v>25000</v>
      </c>
      <c r="L100" s="81">
        <f t="shared" si="12"/>
        <v>25000</v>
      </c>
      <c r="M100" s="72"/>
    </row>
    <row r="101" spans="1:13">
      <c r="A101" s="170">
        <v>56</v>
      </c>
      <c r="B101" s="78" t="s">
        <v>72</v>
      </c>
      <c r="C101" s="77" t="s">
        <v>73</v>
      </c>
      <c r="D101" s="79" t="s">
        <v>110</v>
      </c>
      <c r="E101" s="79">
        <v>11</v>
      </c>
      <c r="F101" s="80">
        <v>12000</v>
      </c>
      <c r="G101" s="80"/>
      <c r="H101" s="80">
        <f t="shared" si="24"/>
        <v>12000</v>
      </c>
      <c r="I101" s="158">
        <f t="shared" si="25"/>
        <v>12273.6</v>
      </c>
      <c r="J101" s="158">
        <f t="shared" si="30"/>
        <v>12420.8832</v>
      </c>
      <c r="K101" s="81">
        <f t="shared" ref="K101:L107" si="32">ROUNDUP(I101,-3)</f>
        <v>13000</v>
      </c>
      <c r="L101" s="81">
        <f t="shared" si="32"/>
        <v>13000</v>
      </c>
      <c r="M101" s="72"/>
    </row>
    <row r="102" spans="1:13">
      <c r="A102" s="170">
        <v>57</v>
      </c>
      <c r="B102" s="78" t="s">
        <v>120</v>
      </c>
      <c r="C102" s="77" t="s">
        <v>121</v>
      </c>
      <c r="D102" s="79" t="s">
        <v>110</v>
      </c>
      <c r="E102" s="79">
        <v>11</v>
      </c>
      <c r="F102" s="80">
        <v>144000</v>
      </c>
      <c r="G102" s="80"/>
      <c r="H102" s="80">
        <f t="shared" si="24"/>
        <v>144000</v>
      </c>
      <c r="I102" s="158">
        <f t="shared" si="25"/>
        <v>147283.20000000001</v>
      </c>
      <c r="J102" s="158">
        <f t="shared" si="30"/>
        <v>149050.59840000002</v>
      </c>
      <c r="K102" s="81">
        <f t="shared" si="32"/>
        <v>148000</v>
      </c>
      <c r="L102" s="81">
        <f t="shared" si="32"/>
        <v>150000</v>
      </c>
      <c r="M102" s="72"/>
    </row>
    <row r="103" spans="1:13">
      <c r="A103" s="4"/>
      <c r="B103" s="30" t="s">
        <v>83</v>
      </c>
      <c r="C103" s="4" t="s">
        <v>84</v>
      </c>
      <c r="D103" s="54"/>
      <c r="E103" s="54"/>
      <c r="F103" s="28">
        <f>SUM(F104)</f>
        <v>169000</v>
      </c>
      <c r="G103" s="28">
        <f>SUM(G104)</f>
        <v>0</v>
      </c>
      <c r="H103" s="28">
        <f>SUM(H104)</f>
        <v>169000</v>
      </c>
      <c r="I103" s="28">
        <f>SUM(I104)</f>
        <v>172853.2</v>
      </c>
      <c r="J103" s="28">
        <f>SUM(J104)</f>
        <v>174927.43840000001</v>
      </c>
      <c r="K103" s="28">
        <f t="shared" ref="K103:L103" si="33">SUM(K104)</f>
        <v>173000</v>
      </c>
      <c r="L103" s="28">
        <f t="shared" si="33"/>
        <v>175000</v>
      </c>
      <c r="M103" s="26"/>
    </row>
    <row r="104" spans="1:13">
      <c r="A104" s="170">
        <v>58</v>
      </c>
      <c r="B104" s="78" t="s">
        <v>219</v>
      </c>
      <c r="C104" s="77" t="s">
        <v>220</v>
      </c>
      <c r="D104" s="79" t="s">
        <v>110</v>
      </c>
      <c r="E104" s="79">
        <v>11</v>
      </c>
      <c r="F104" s="80">
        <v>169000</v>
      </c>
      <c r="G104" s="80"/>
      <c r="H104" s="80">
        <f t="shared" si="24"/>
        <v>169000</v>
      </c>
      <c r="I104" s="158">
        <f t="shared" si="25"/>
        <v>172853.2</v>
      </c>
      <c r="J104" s="158">
        <f t="shared" si="30"/>
        <v>174927.43840000001</v>
      </c>
      <c r="K104" s="81">
        <f t="shared" si="32"/>
        <v>173000</v>
      </c>
      <c r="L104" s="81">
        <f t="shared" si="32"/>
        <v>175000</v>
      </c>
      <c r="M104" s="72"/>
    </row>
    <row r="105" spans="1:13">
      <c r="A105" s="4"/>
      <c r="B105" s="30" t="s">
        <v>232</v>
      </c>
      <c r="C105" s="4" t="s">
        <v>90</v>
      </c>
      <c r="D105" s="54"/>
      <c r="E105" s="54"/>
      <c r="F105" s="28">
        <f>SUM(F106:F107)</f>
        <v>21000</v>
      </c>
      <c r="G105" s="28">
        <f>SUM(G106:G107)</f>
        <v>0</v>
      </c>
      <c r="H105" s="28">
        <f>SUM(H106:H107)</f>
        <v>21000</v>
      </c>
      <c r="I105" s="28">
        <f>SUM(I106:I107)</f>
        <v>21478.800000000003</v>
      </c>
      <c r="J105" s="28">
        <f>SUM(J106:J107)</f>
        <v>21736.545600000001</v>
      </c>
      <c r="K105" s="28">
        <f t="shared" ref="K105:L105" si="34">SUM(K106:K107)</f>
        <v>23000</v>
      </c>
      <c r="L105" s="28">
        <f t="shared" si="34"/>
        <v>23000</v>
      </c>
      <c r="M105" s="26"/>
    </row>
    <row r="106" spans="1:13">
      <c r="A106" s="170">
        <v>59</v>
      </c>
      <c r="B106" s="78" t="s">
        <v>92</v>
      </c>
      <c r="C106" s="77" t="s">
        <v>93</v>
      </c>
      <c r="D106" s="79" t="s">
        <v>110</v>
      </c>
      <c r="E106" s="79">
        <v>11</v>
      </c>
      <c r="F106" s="80">
        <v>18000</v>
      </c>
      <c r="G106" s="80"/>
      <c r="H106" s="80">
        <f t="shared" si="24"/>
        <v>18000</v>
      </c>
      <c r="I106" s="158">
        <f t="shared" si="25"/>
        <v>18410.400000000001</v>
      </c>
      <c r="J106" s="158">
        <f t="shared" si="30"/>
        <v>18631.324800000002</v>
      </c>
      <c r="K106" s="81">
        <f t="shared" si="32"/>
        <v>19000</v>
      </c>
      <c r="L106" s="81">
        <f t="shared" si="32"/>
        <v>19000</v>
      </c>
      <c r="M106" s="72"/>
    </row>
    <row r="107" spans="1:13">
      <c r="A107" s="170">
        <v>60</v>
      </c>
      <c r="B107" s="78" t="s">
        <v>233</v>
      </c>
      <c r="C107" s="77" t="s">
        <v>234</v>
      </c>
      <c r="D107" s="79" t="s">
        <v>110</v>
      </c>
      <c r="E107" s="79">
        <v>11</v>
      </c>
      <c r="F107" s="80">
        <v>3000</v>
      </c>
      <c r="G107" s="80"/>
      <c r="H107" s="80">
        <f t="shared" si="24"/>
        <v>3000</v>
      </c>
      <c r="I107" s="158">
        <f t="shared" si="25"/>
        <v>3068.4</v>
      </c>
      <c r="J107" s="158">
        <f t="shared" si="30"/>
        <v>3105.2208000000001</v>
      </c>
      <c r="K107" s="81">
        <f t="shared" si="32"/>
        <v>4000</v>
      </c>
      <c r="L107" s="81">
        <f t="shared" si="32"/>
        <v>4000</v>
      </c>
      <c r="M107" s="72"/>
    </row>
    <row r="108" spans="1:13">
      <c r="A108" s="82"/>
      <c r="B108" s="83"/>
      <c r="C108" s="72"/>
      <c r="D108" s="84"/>
      <c r="E108" s="84"/>
      <c r="F108" s="80"/>
      <c r="G108" s="80"/>
      <c r="H108" s="80"/>
      <c r="I108" s="158"/>
      <c r="J108" s="158"/>
      <c r="K108" s="81"/>
      <c r="L108" s="81"/>
      <c r="M108" s="72"/>
    </row>
    <row r="109" spans="1:13">
      <c r="A109" s="24"/>
      <c r="B109" s="29"/>
      <c r="C109" s="26"/>
      <c r="D109" s="27"/>
      <c r="E109" s="27"/>
      <c r="F109" s="28"/>
      <c r="G109" s="28"/>
      <c r="H109" s="28"/>
      <c r="I109" s="156"/>
      <c r="J109" s="156"/>
      <c r="K109" s="76"/>
      <c r="L109" s="76"/>
      <c r="M109" s="26"/>
    </row>
    <row r="110" spans="1:13">
      <c r="A110" s="1" t="s">
        <v>123</v>
      </c>
      <c r="B110" s="3"/>
      <c r="C110" s="2"/>
      <c r="D110" s="2"/>
      <c r="E110" s="2"/>
      <c r="F110" s="36"/>
      <c r="G110" s="36"/>
      <c r="H110" s="36"/>
      <c r="I110" s="152"/>
      <c r="J110" s="152"/>
      <c r="K110" s="75"/>
      <c r="L110" s="75"/>
      <c r="M110" s="2"/>
    </row>
    <row r="111" spans="1:13">
      <c r="A111" s="9"/>
      <c r="B111" s="3"/>
      <c r="C111" s="2"/>
      <c r="D111" s="2"/>
      <c r="E111" s="2"/>
      <c r="F111" s="36"/>
      <c r="G111" s="35"/>
      <c r="H111" s="35"/>
      <c r="I111" s="150"/>
      <c r="J111" s="150"/>
      <c r="K111" s="85"/>
      <c r="L111" s="85"/>
      <c r="M111" s="2"/>
    </row>
    <row r="112" spans="1:13" ht="13.5" thickBot="1">
      <c r="A112" s="37" t="s">
        <v>60</v>
      </c>
      <c r="B112" s="38" t="s">
        <v>124</v>
      </c>
      <c r="C112" s="39"/>
      <c r="D112" s="39"/>
      <c r="E112" s="39"/>
      <c r="F112" s="48">
        <f t="shared" ref="F112:L112" si="35">SUM(F22)</f>
        <v>78462000</v>
      </c>
      <c r="G112" s="40">
        <f t="shared" si="35"/>
        <v>15000000</v>
      </c>
      <c r="H112" s="48">
        <f t="shared" si="35"/>
        <v>93462000</v>
      </c>
      <c r="I112" s="159">
        <f t="shared" si="35"/>
        <v>95592933.599999994</v>
      </c>
      <c r="J112" s="159">
        <f t="shared" si="35"/>
        <v>96740048.803200006</v>
      </c>
      <c r="K112" s="86">
        <f t="shared" si="35"/>
        <v>95623000</v>
      </c>
      <c r="L112" s="86">
        <f t="shared" si="35"/>
        <v>96771000</v>
      </c>
      <c r="M112" s="2"/>
    </row>
    <row r="113" spans="1:13" ht="13.5" thickTop="1">
      <c r="A113" s="87" t="s">
        <v>125</v>
      </c>
      <c r="B113" s="88"/>
      <c r="C113" s="89"/>
      <c r="D113" s="89"/>
      <c r="E113" s="89"/>
      <c r="F113" s="90">
        <f>SUM(F112)</f>
        <v>78462000</v>
      </c>
      <c r="G113" s="91">
        <f>SUM(G112)</f>
        <v>15000000</v>
      </c>
      <c r="H113" s="90">
        <f>SUM(H112)</f>
        <v>93462000</v>
      </c>
      <c r="I113" s="160">
        <f>SUM(I112)</f>
        <v>95592933.599999994</v>
      </c>
      <c r="J113" s="160">
        <f>SUM(J112)</f>
        <v>96740048.803200006</v>
      </c>
      <c r="K113" s="92">
        <f t="shared" ref="K113:L113" si="36">SUM(K112)</f>
        <v>95623000</v>
      </c>
      <c r="L113" s="92">
        <f t="shared" si="36"/>
        <v>96771000</v>
      </c>
      <c r="M113" s="2"/>
    </row>
    <row r="114" spans="1:13">
      <c r="A114" s="21"/>
      <c r="B114" s="3"/>
      <c r="C114" s="2"/>
      <c r="D114" s="2"/>
      <c r="E114" s="2"/>
      <c r="F114" s="36"/>
      <c r="G114" s="35"/>
      <c r="H114" s="35"/>
      <c r="I114" s="150"/>
      <c r="J114" s="150"/>
      <c r="K114" s="81"/>
      <c r="L114" s="81"/>
      <c r="M114" s="2"/>
    </row>
    <row r="115" spans="1:13" ht="13.5" thickBot="1">
      <c r="A115" s="37" t="s">
        <v>110</v>
      </c>
      <c r="B115" s="38" t="s">
        <v>127</v>
      </c>
      <c r="C115" s="39"/>
      <c r="D115" s="39"/>
      <c r="E115" s="39"/>
      <c r="F115" s="48">
        <f>SUM(F113)</f>
        <v>78462000</v>
      </c>
      <c r="G115" s="48">
        <f>SUM(G113)</f>
        <v>15000000</v>
      </c>
      <c r="H115" s="48">
        <f>SUM(H113)</f>
        <v>93462000</v>
      </c>
      <c r="I115" s="159">
        <f>SUM(I113)</f>
        <v>95592933.599999994</v>
      </c>
      <c r="J115" s="159">
        <f>SUM(J113)</f>
        <v>96740048.803200006</v>
      </c>
      <c r="K115" s="86">
        <f t="shared" ref="K115:L115" si="37">SUM(K113)</f>
        <v>95623000</v>
      </c>
      <c r="L115" s="86">
        <f t="shared" si="37"/>
        <v>96771000</v>
      </c>
      <c r="M115" s="2"/>
    </row>
    <row r="116" spans="1:13" ht="13.5" thickTop="1">
      <c r="A116" s="87" t="s">
        <v>125</v>
      </c>
      <c r="B116" s="88"/>
      <c r="C116" s="89"/>
      <c r="D116" s="89"/>
      <c r="E116" s="89"/>
      <c r="F116" s="90">
        <f>SUM(F115)</f>
        <v>78462000</v>
      </c>
      <c r="G116" s="90">
        <f>SUM(G115)</f>
        <v>15000000</v>
      </c>
      <c r="H116" s="90">
        <f>SUM(H115)</f>
        <v>93462000</v>
      </c>
      <c r="I116" s="160">
        <f>SUM(I115)</f>
        <v>95592933.599999994</v>
      </c>
      <c r="J116" s="160">
        <f>SUM(J115)</f>
        <v>96740048.803200006</v>
      </c>
      <c r="K116" s="92">
        <f t="shared" ref="K116:L116" si="38">SUM(K115)</f>
        <v>95623000</v>
      </c>
      <c r="L116" s="92">
        <f t="shared" si="38"/>
        <v>96771000</v>
      </c>
      <c r="M116" s="2"/>
    </row>
    <row r="117" spans="1:13">
      <c r="A117" s="73"/>
      <c r="B117" s="3"/>
      <c r="C117" s="2"/>
      <c r="D117" s="2"/>
      <c r="E117" s="2"/>
      <c r="F117" s="36"/>
      <c r="G117" s="36"/>
      <c r="H117" s="36"/>
      <c r="I117" s="150"/>
      <c r="J117" s="150"/>
      <c r="K117" s="2"/>
      <c r="L117" s="2"/>
      <c r="M117" s="2"/>
    </row>
    <row r="118" spans="1:13">
      <c r="A118" s="73"/>
      <c r="B118" s="3"/>
      <c r="C118" s="2"/>
      <c r="D118" s="2"/>
      <c r="E118" s="2"/>
      <c r="F118" s="36"/>
      <c r="G118" s="36"/>
      <c r="H118" s="36"/>
      <c r="I118" s="150"/>
      <c r="J118" s="150"/>
      <c r="K118" s="2"/>
      <c r="L118" s="2"/>
      <c r="M118" s="2"/>
    </row>
    <row r="119" spans="1:13">
      <c r="A119" s="21"/>
      <c r="B119" s="3"/>
      <c r="C119" s="2"/>
      <c r="D119" s="2"/>
      <c r="E119" s="2"/>
      <c r="F119" s="36"/>
      <c r="G119" s="35"/>
      <c r="H119" s="35"/>
      <c r="I119" s="150"/>
      <c r="J119" s="150"/>
      <c r="K119" s="2"/>
      <c r="L119" s="2"/>
      <c r="M119" s="2"/>
    </row>
    <row r="120" spans="1:13" ht="15">
      <c r="A120" s="21"/>
      <c r="B120" s="3"/>
      <c r="C120" s="2"/>
      <c r="D120" s="2"/>
      <c r="E120" s="65"/>
      <c r="G120" s="65"/>
      <c r="H120" s="35"/>
      <c r="I120" s="150"/>
      <c r="J120" s="150"/>
      <c r="K120" s="2"/>
      <c r="L120" s="9" t="s">
        <v>235</v>
      </c>
      <c r="M120" s="2"/>
    </row>
    <row r="121" spans="1:13" ht="15">
      <c r="A121" s="21"/>
      <c r="B121" s="3"/>
      <c r="C121" s="2"/>
      <c r="D121" s="2"/>
      <c r="E121" s="65"/>
      <c r="G121" s="65"/>
      <c r="H121" s="35"/>
      <c r="I121" s="150"/>
      <c r="J121" s="150"/>
      <c r="K121" s="2"/>
      <c r="L121" s="74"/>
      <c r="M121" s="2"/>
    </row>
    <row r="122" spans="1:13" ht="15">
      <c r="A122" s="21"/>
      <c r="B122" s="3"/>
      <c r="C122" s="2"/>
      <c r="D122" s="2"/>
      <c r="E122" s="74"/>
      <c r="G122" s="65"/>
      <c r="H122" s="2"/>
      <c r="I122" s="150"/>
      <c r="J122" s="150"/>
      <c r="K122" s="2"/>
      <c r="L122" s="145" t="s">
        <v>130</v>
      </c>
      <c r="M122" s="2"/>
    </row>
  </sheetData>
  <mergeCells count="7">
    <mergeCell ref="A11:L11"/>
    <mergeCell ref="A14:F14"/>
    <mergeCell ref="G18:G19"/>
    <mergeCell ref="K18:K19"/>
    <mergeCell ref="L18:L19"/>
    <mergeCell ref="H18:H19"/>
    <mergeCell ref="A13:L13"/>
  </mergeCells>
  <phoneticPr fontId="7" type="noConversion"/>
  <pageMargins left="0.7" right="0.7" top="0.75" bottom="0.75" header="0.3" footer="0.3"/>
  <pageSetup paperSize="9" scale="70" fitToHeight="0" orientation="landscape" r:id="rId1"/>
  <rowBreaks count="2" manualBreakCount="2">
    <brk id="39" max="11" man="1"/>
    <brk id="8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6B60-B030-4056-B57D-FCFF61FFDA03}">
  <sheetPr>
    <pageSetUpPr fitToPage="1"/>
  </sheetPr>
  <dimension ref="A1:L101"/>
  <sheetViews>
    <sheetView tabSelected="1" topLeftCell="A2" zoomScaleNormal="100" zoomScaleSheetLayoutView="140" workbookViewId="0">
      <selection activeCell="G11" sqref="G11"/>
    </sheetView>
  </sheetViews>
  <sheetFormatPr defaultRowHeight="12.75"/>
  <cols>
    <col min="1" max="1" width="6.42578125" customWidth="1"/>
    <col min="2" max="2" width="8.140625" customWidth="1"/>
    <col min="3" max="3" width="54.7109375" customWidth="1"/>
    <col min="4" max="5" width="5.85546875" customWidth="1"/>
    <col min="6" max="6" width="16.85546875" customWidth="1"/>
    <col min="7" max="7" width="11.5703125" customWidth="1"/>
    <col min="8" max="8" width="13.7109375" style="181" bestFit="1" customWidth="1"/>
    <col min="9" max="9" width="15.140625" style="161" hidden="1" customWidth="1"/>
    <col min="10" max="10" width="14.7109375" style="161" hidden="1" customWidth="1"/>
    <col min="11" max="11" width="13.7109375" hidden="1" customWidth="1"/>
    <col min="12" max="12" width="12.85546875" hidden="1" customWidth="1"/>
    <col min="13" max="13" width="12.7109375" bestFit="1" customWidth="1"/>
  </cols>
  <sheetData>
    <row r="1" spans="1:12" ht="15.75">
      <c r="A1" s="96" t="s">
        <v>0</v>
      </c>
      <c r="B1" s="97"/>
      <c r="C1" s="98"/>
      <c r="D1" s="99"/>
      <c r="E1" s="99"/>
      <c r="F1" s="100"/>
      <c r="G1" s="101"/>
      <c r="H1" s="190"/>
      <c r="I1" s="162"/>
      <c r="J1" s="162"/>
      <c r="K1" s="103"/>
      <c r="L1" s="103"/>
    </row>
    <row r="2" spans="1:12" ht="15">
      <c r="A2" s="96" t="s">
        <v>1</v>
      </c>
      <c r="B2" s="97"/>
      <c r="C2" s="96"/>
      <c r="D2" s="97"/>
      <c r="E2" s="97"/>
      <c r="F2" s="100"/>
      <c r="G2" s="101"/>
      <c r="H2" s="190"/>
      <c r="I2" s="162"/>
      <c r="J2" s="162"/>
      <c r="K2" s="103"/>
      <c r="L2" s="103"/>
    </row>
    <row r="3" spans="1:12" ht="15">
      <c r="A3" s="96" t="s">
        <v>196</v>
      </c>
      <c r="B3" s="97"/>
      <c r="C3" s="96"/>
      <c r="D3" s="97"/>
      <c r="E3" s="97"/>
      <c r="F3" s="100"/>
      <c r="G3" s="101"/>
      <c r="H3" s="190"/>
      <c r="I3" s="162"/>
      <c r="J3" s="162"/>
      <c r="K3" s="103"/>
      <c r="L3" s="103"/>
    </row>
    <row r="4" spans="1:12" ht="15">
      <c r="A4" s="96" t="s">
        <v>5</v>
      </c>
      <c r="B4" s="97" t="s">
        <v>285</v>
      </c>
      <c r="C4" s="96"/>
      <c r="D4" s="97"/>
      <c r="E4" s="97"/>
      <c r="F4" s="100"/>
      <c r="G4" s="101"/>
      <c r="H4" s="190"/>
      <c r="I4" s="162"/>
      <c r="J4" s="162"/>
      <c r="K4" s="103"/>
      <c r="L4" s="103"/>
    </row>
    <row r="5" spans="1:12" ht="15">
      <c r="A5" s="96" t="s">
        <v>6</v>
      </c>
      <c r="B5" s="97" t="s">
        <v>284</v>
      </c>
      <c r="C5" s="96"/>
      <c r="D5" s="97"/>
      <c r="E5" s="97"/>
      <c r="F5" s="100"/>
      <c r="G5" s="101"/>
      <c r="H5" s="190"/>
      <c r="I5" s="162"/>
      <c r="J5" s="162"/>
      <c r="K5" s="103"/>
      <c r="L5" s="103"/>
    </row>
    <row r="6" spans="1:12" ht="15">
      <c r="A6" s="104" t="s">
        <v>283</v>
      </c>
      <c r="B6" s="97"/>
      <c r="C6" s="96"/>
      <c r="D6" s="97"/>
      <c r="E6" s="97"/>
      <c r="F6" s="100"/>
      <c r="G6" s="101"/>
      <c r="H6" s="190"/>
      <c r="I6" s="162"/>
      <c r="J6" s="162"/>
      <c r="K6" s="103"/>
      <c r="L6" s="103"/>
    </row>
    <row r="7" spans="1:12" ht="15">
      <c r="A7" s="104"/>
      <c r="B7" s="97"/>
      <c r="C7" s="96"/>
      <c r="D7" s="97"/>
      <c r="E7" s="97"/>
      <c r="F7" s="100"/>
      <c r="G7" s="101"/>
      <c r="H7" s="190"/>
      <c r="I7" s="162"/>
      <c r="J7" s="162"/>
      <c r="K7" s="103"/>
      <c r="L7" s="103"/>
    </row>
    <row r="8" spans="1:12" ht="15">
      <c r="A8" s="104"/>
      <c r="B8" s="97"/>
      <c r="C8" s="96"/>
      <c r="D8" s="97"/>
      <c r="E8" s="97"/>
      <c r="F8" s="100"/>
      <c r="G8" s="101"/>
      <c r="H8" s="190"/>
      <c r="I8" s="162"/>
      <c r="J8" s="162"/>
      <c r="K8" s="103"/>
      <c r="L8" s="103"/>
    </row>
    <row r="9" spans="1:12" ht="15.75">
      <c r="A9" s="205" t="s">
        <v>282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2" ht="15.75">
      <c r="A10" s="212"/>
      <c r="B10" s="212"/>
      <c r="C10" s="212"/>
      <c r="D10" s="212"/>
      <c r="E10" s="212"/>
      <c r="F10" s="212"/>
      <c r="G10" s="105"/>
      <c r="H10" s="103"/>
      <c r="I10" s="163"/>
      <c r="J10" s="163"/>
      <c r="K10" s="105"/>
      <c r="L10" s="105"/>
    </row>
    <row r="11" spans="1:12" ht="15">
      <c r="A11" s="213"/>
      <c r="B11" s="213"/>
      <c r="C11" s="213"/>
      <c r="D11" s="213"/>
      <c r="E11" s="213"/>
      <c r="F11" s="213"/>
      <c r="H11"/>
      <c r="I11" s="162"/>
      <c r="J11" s="162"/>
      <c r="K11" s="103"/>
      <c r="L11" s="103"/>
    </row>
    <row r="12" spans="1:12" ht="15">
      <c r="A12" s="96"/>
      <c r="B12" s="96"/>
      <c r="C12" s="96"/>
      <c r="D12" s="96"/>
      <c r="E12" s="96"/>
      <c r="F12" s="96"/>
      <c r="H12"/>
      <c r="I12" s="162"/>
      <c r="J12" s="162"/>
      <c r="K12" s="103"/>
      <c r="L12" s="103"/>
    </row>
    <row r="13" spans="1:12" ht="15">
      <c r="A13" s="96"/>
      <c r="B13" s="96"/>
      <c r="C13" s="96"/>
      <c r="D13" s="97"/>
      <c r="E13" s="97"/>
      <c r="F13" s="96"/>
      <c r="H13"/>
      <c r="I13" s="162"/>
      <c r="J13" s="162"/>
      <c r="K13" s="103"/>
      <c r="L13" s="103"/>
    </row>
    <row r="14" spans="1:12" ht="15.75">
      <c r="A14" s="205" t="s">
        <v>197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</row>
    <row r="15" spans="1:12" ht="15.75">
      <c r="A15" s="205" t="s">
        <v>236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</row>
    <row r="16" spans="1:12" ht="15.75">
      <c r="A16" s="106"/>
      <c r="B16" s="106"/>
      <c r="C16" s="106"/>
      <c r="D16" s="106"/>
      <c r="E16" s="106"/>
      <c r="F16" s="106"/>
      <c r="G16" s="105"/>
      <c r="H16" s="105"/>
      <c r="I16" s="162"/>
      <c r="J16" s="162"/>
      <c r="K16" s="103"/>
      <c r="L16" s="103"/>
    </row>
    <row r="17" spans="1:12">
      <c r="A17" s="107"/>
      <c r="B17" s="107"/>
      <c r="C17" s="107"/>
      <c r="D17" s="107"/>
      <c r="E17" s="107"/>
      <c r="F17" s="107"/>
      <c r="G17" s="107"/>
      <c r="H17" s="107"/>
      <c r="I17" s="164"/>
      <c r="J17" s="164"/>
      <c r="K17" s="107"/>
      <c r="L17" s="107"/>
    </row>
    <row r="18" spans="1:12">
      <c r="A18" s="108" t="s">
        <v>8</v>
      </c>
      <c r="B18" s="109"/>
      <c r="C18" s="108"/>
      <c r="D18" s="110" t="s">
        <v>9</v>
      </c>
      <c r="E18" s="110" t="s">
        <v>10</v>
      </c>
      <c r="F18" s="111"/>
      <c r="G18" s="111"/>
      <c r="H18" s="206" t="s">
        <v>281</v>
      </c>
      <c r="I18" s="162"/>
      <c r="J18" s="162"/>
      <c r="K18" s="208" t="s">
        <v>275</v>
      </c>
      <c r="L18" s="210" t="s">
        <v>276</v>
      </c>
    </row>
    <row r="19" spans="1:12" ht="25.5">
      <c r="A19" s="108" t="s">
        <v>11</v>
      </c>
      <c r="B19" s="110" t="s">
        <v>12</v>
      </c>
      <c r="C19" s="108" t="s">
        <v>13</v>
      </c>
      <c r="D19" s="110" t="s">
        <v>198</v>
      </c>
      <c r="E19" s="110" t="s">
        <v>15</v>
      </c>
      <c r="F19" s="112" t="s">
        <v>274</v>
      </c>
      <c r="G19" s="177" t="s">
        <v>273</v>
      </c>
      <c r="H19" s="207"/>
      <c r="I19" s="165" t="s">
        <v>199</v>
      </c>
      <c r="J19" s="165" t="s">
        <v>256</v>
      </c>
      <c r="K19" s="209"/>
      <c r="L19" s="211"/>
    </row>
    <row r="20" spans="1:12" ht="13.5" thickBot="1">
      <c r="A20" s="137"/>
      <c r="B20" s="138"/>
      <c r="C20" s="139" t="s">
        <v>17</v>
      </c>
      <c r="D20" s="140" t="s">
        <v>18</v>
      </c>
      <c r="E20" s="140" t="s">
        <v>19</v>
      </c>
      <c r="F20" s="140" t="s">
        <v>20</v>
      </c>
      <c r="G20" s="140" t="s">
        <v>21</v>
      </c>
      <c r="H20" s="182" t="s">
        <v>22</v>
      </c>
      <c r="I20" s="166" t="s">
        <v>47</v>
      </c>
      <c r="J20" s="166" t="s">
        <v>50</v>
      </c>
      <c r="K20" s="141" t="s">
        <v>47</v>
      </c>
      <c r="L20" s="141" t="s">
        <v>50</v>
      </c>
    </row>
    <row r="21" spans="1:12" ht="13.5" thickTop="1">
      <c r="A21" s="108"/>
      <c r="B21" s="109"/>
      <c r="C21" s="113"/>
      <c r="D21" s="114"/>
      <c r="E21" s="114"/>
      <c r="F21" s="115"/>
      <c r="G21" s="115"/>
      <c r="H21" s="183"/>
      <c r="I21" s="167"/>
      <c r="J21" s="167"/>
      <c r="K21" s="115"/>
      <c r="L21" s="115"/>
    </row>
    <row r="22" spans="1:12" ht="32.25" customHeight="1">
      <c r="A22" s="116"/>
      <c r="B22" s="117" t="s">
        <v>268</v>
      </c>
      <c r="C22" s="118" t="s">
        <v>277</v>
      </c>
      <c r="D22" s="119"/>
      <c r="E22" s="119"/>
      <c r="F22" s="120">
        <f>SUM(F23:F24)</f>
        <v>125000</v>
      </c>
      <c r="G22" s="120">
        <f>G66</f>
        <v>163000</v>
      </c>
      <c r="H22" s="184">
        <f>SUM(H23:H24)</f>
        <v>288000</v>
      </c>
      <c r="I22" s="168">
        <f t="shared" ref="I22:L22" si="0">SUM(I23:I24)</f>
        <v>281983.68</v>
      </c>
      <c r="J22" s="168">
        <f t="shared" si="0"/>
        <v>285466.28416000004</v>
      </c>
      <c r="K22" s="120">
        <f>K26</f>
        <v>125000</v>
      </c>
      <c r="L22" s="120">
        <f t="shared" si="0"/>
        <v>125000</v>
      </c>
    </row>
    <row r="23" spans="1:12" ht="20.25" customHeight="1">
      <c r="A23" s="116"/>
      <c r="B23" s="117" t="s">
        <v>267</v>
      </c>
      <c r="C23" s="118" t="s">
        <v>269</v>
      </c>
      <c r="D23" s="119"/>
      <c r="E23" s="119"/>
      <c r="F23" s="120">
        <f>F26</f>
        <v>125000</v>
      </c>
      <c r="G23" s="120">
        <f>G22</f>
        <v>163000</v>
      </c>
      <c r="H23" s="184">
        <f>SUM(H26-H24)</f>
        <v>288000</v>
      </c>
      <c r="I23" s="168">
        <f t="shared" ref="I23:L23" si="1">SUM(I26-I24)</f>
        <v>165077.63999999998</v>
      </c>
      <c r="J23" s="168">
        <f t="shared" si="1"/>
        <v>167157.37168000004</v>
      </c>
      <c r="K23" s="120">
        <f>K28+K31+K38+K47+K51+K53+K59+K62</f>
        <v>125000</v>
      </c>
      <c r="L23" s="120">
        <f t="shared" si="1"/>
        <v>125000</v>
      </c>
    </row>
    <row r="24" spans="1:12" ht="27.75" customHeight="1">
      <c r="A24" s="116"/>
      <c r="B24" s="117"/>
      <c r="C24" s="118"/>
      <c r="D24" s="119"/>
      <c r="E24" s="119"/>
      <c r="F24" s="120"/>
      <c r="G24" s="120"/>
      <c r="H24" s="184"/>
      <c r="I24" s="168">
        <f t="shared" ref="I24:J24" si="2">SUM(I53)</f>
        <v>116906.04000000001</v>
      </c>
      <c r="J24" s="168">
        <f t="shared" si="2"/>
        <v>118308.91248</v>
      </c>
      <c r="K24" s="120"/>
      <c r="L24" s="120"/>
    </row>
    <row r="25" spans="1:12">
      <c r="A25" s="116"/>
      <c r="B25" s="117"/>
      <c r="C25" s="118"/>
      <c r="D25" s="119"/>
      <c r="E25" s="119"/>
      <c r="F25" s="120"/>
      <c r="G25" s="120"/>
      <c r="H25" s="184"/>
      <c r="I25" s="168"/>
      <c r="J25" s="168"/>
      <c r="K25" s="120"/>
      <c r="L25" s="120"/>
    </row>
    <row r="26" spans="1:12">
      <c r="A26" s="204" t="s">
        <v>270</v>
      </c>
      <c r="B26" s="204"/>
      <c r="C26" s="204"/>
      <c r="D26" s="204"/>
      <c r="E26" s="204"/>
      <c r="F26" s="120">
        <f>SUM(F27)</f>
        <v>125000</v>
      </c>
      <c r="G26" s="120">
        <f>G23</f>
        <v>163000</v>
      </c>
      <c r="H26" s="184">
        <f>SUM(H27)</f>
        <v>288000</v>
      </c>
      <c r="I26" s="168">
        <f t="shared" ref="I26:L26" si="3">SUM(I27)</f>
        <v>281983.68</v>
      </c>
      <c r="J26" s="168">
        <f t="shared" si="3"/>
        <v>285466.28416000004</v>
      </c>
      <c r="K26" s="120">
        <f t="shared" si="3"/>
        <v>125000</v>
      </c>
      <c r="L26" s="120">
        <f t="shared" si="3"/>
        <v>125000</v>
      </c>
    </row>
    <row r="27" spans="1:12" ht="24.75" customHeight="1">
      <c r="A27" s="121" t="s">
        <v>279</v>
      </c>
      <c r="B27" s="121"/>
      <c r="C27" s="121"/>
      <c r="D27" s="121"/>
      <c r="E27" s="121"/>
      <c r="F27" s="120">
        <f>F28+F31+F38+F47+F51+F53+F59+F62</f>
        <v>125000</v>
      </c>
      <c r="G27" s="120">
        <f>G26</f>
        <v>163000</v>
      </c>
      <c r="H27" s="184">
        <f>H28+H31+H38+H47+H51+H53+H59+H62+K64</f>
        <v>288000</v>
      </c>
      <c r="I27" s="168">
        <f>SUM(I28+I31+I38+I47+I51+I53)</f>
        <v>281983.68</v>
      </c>
      <c r="J27" s="168">
        <f>SUM(J28+J31+J38+J47+J51+J53)</f>
        <v>285466.28416000004</v>
      </c>
      <c r="K27" s="120">
        <f>K28+K31+K38+K47+K51+K53+K59+K62</f>
        <v>125000</v>
      </c>
      <c r="L27" s="120">
        <f>L28+L31+L38+L47+L51+L53+L59+L62</f>
        <v>125000</v>
      </c>
    </row>
    <row r="28" spans="1:12">
      <c r="A28" s="121"/>
      <c r="B28" s="122">
        <v>321</v>
      </c>
      <c r="C28" s="121" t="s">
        <v>237</v>
      </c>
      <c r="D28" s="122"/>
      <c r="E28" s="122"/>
      <c r="F28" s="120">
        <f>SUM(F29:F30)</f>
        <v>200</v>
      </c>
      <c r="G28" s="120">
        <f>SUM(G29:G30)</f>
        <v>0</v>
      </c>
      <c r="H28" s="184">
        <f>SUM(H29:H30)</f>
        <v>200</v>
      </c>
      <c r="I28" s="168">
        <f t="shared" ref="I28:L28" si="4">SUM(I29:I30)</f>
        <v>202.28</v>
      </c>
      <c r="J28" s="168">
        <f t="shared" si="4"/>
        <v>303.50736000000001</v>
      </c>
      <c r="K28" s="120">
        <f t="shared" si="4"/>
        <v>200</v>
      </c>
      <c r="L28" s="120">
        <f t="shared" si="4"/>
        <v>200</v>
      </c>
    </row>
    <row r="29" spans="1:12">
      <c r="A29" s="123" t="s">
        <v>17</v>
      </c>
      <c r="B29" s="124" t="s">
        <v>51</v>
      </c>
      <c r="C29" s="125" t="s">
        <v>139</v>
      </c>
      <c r="D29" s="124" t="s">
        <v>110</v>
      </c>
      <c r="E29" s="124">
        <v>31</v>
      </c>
      <c r="F29" s="126">
        <v>100</v>
      </c>
      <c r="G29" s="126">
        <v>0</v>
      </c>
      <c r="H29" s="185">
        <f>SUM(F29+G29)</f>
        <v>100</v>
      </c>
      <c r="I29" s="126">
        <f t="shared" ref="I29:J29" si="5">SUM(G29+H29)</f>
        <v>100</v>
      </c>
      <c r="J29" s="126">
        <f t="shared" si="5"/>
        <v>200</v>
      </c>
      <c r="K29" s="126">
        <v>100</v>
      </c>
      <c r="L29" s="126">
        <v>100</v>
      </c>
    </row>
    <row r="30" spans="1:12">
      <c r="A30" s="123" t="s">
        <v>18</v>
      </c>
      <c r="B30" s="124" t="s">
        <v>53</v>
      </c>
      <c r="C30" s="125" t="s">
        <v>54</v>
      </c>
      <c r="D30" s="124" t="s">
        <v>110</v>
      </c>
      <c r="E30" s="124">
        <v>31</v>
      </c>
      <c r="F30" s="126">
        <v>100</v>
      </c>
      <c r="G30" s="126">
        <v>0</v>
      </c>
      <c r="H30" s="185">
        <f>SUM(F30+G30)</f>
        <v>100</v>
      </c>
      <c r="I30" s="169">
        <f t="shared" ref="I30:I68" si="6">H30*2.28/100+H30</f>
        <v>102.28</v>
      </c>
      <c r="J30" s="169">
        <f t="shared" ref="J30:J68" si="7">I30*1.2/100+I30</f>
        <v>103.50736000000001</v>
      </c>
      <c r="K30" s="126">
        <v>100</v>
      </c>
      <c r="L30" s="126">
        <v>100</v>
      </c>
    </row>
    <row r="31" spans="1:12">
      <c r="A31" s="127"/>
      <c r="B31" s="122">
        <v>322</v>
      </c>
      <c r="C31" s="121" t="s">
        <v>238</v>
      </c>
      <c r="D31" s="122"/>
      <c r="E31" s="122"/>
      <c r="F31" s="120">
        <f>SUM(F32:F37)</f>
        <v>64500</v>
      </c>
      <c r="G31" s="120">
        <f>SUM(G32:G37)</f>
        <v>22700</v>
      </c>
      <c r="H31" s="184">
        <f>H32+H33+H34+H35+H36+H37</f>
        <v>87200</v>
      </c>
      <c r="I31" s="168">
        <f t="shared" ref="I31:J31" si="8">SUM(I32:I37)</f>
        <v>89188.160000000003</v>
      </c>
      <c r="J31" s="168">
        <f t="shared" si="8"/>
        <v>90258.417919999993</v>
      </c>
      <c r="K31" s="120">
        <f t="shared" ref="K31:L31" si="9">SUM(K32:K37)</f>
        <v>64500</v>
      </c>
      <c r="L31" s="120">
        <f t="shared" si="9"/>
        <v>64500</v>
      </c>
    </row>
    <row r="32" spans="1:12">
      <c r="A32" s="123" t="s">
        <v>19</v>
      </c>
      <c r="B32" s="124" t="s">
        <v>58</v>
      </c>
      <c r="C32" s="125" t="s">
        <v>59</v>
      </c>
      <c r="D32" s="124" t="s">
        <v>110</v>
      </c>
      <c r="E32" s="124">
        <v>31</v>
      </c>
      <c r="F32" s="126">
        <v>2000</v>
      </c>
      <c r="G32" s="126">
        <v>0</v>
      </c>
      <c r="H32" s="185">
        <f t="shared" ref="H32:H37" si="10">SUM(F32+G32)</f>
        <v>2000</v>
      </c>
      <c r="I32" s="169">
        <f t="shared" si="6"/>
        <v>2045.6</v>
      </c>
      <c r="J32" s="169">
        <f t="shared" si="7"/>
        <v>2070.1471999999999</v>
      </c>
      <c r="K32" s="126">
        <v>2000</v>
      </c>
      <c r="L32" s="126">
        <v>2000</v>
      </c>
    </row>
    <row r="33" spans="1:12">
      <c r="A33" s="123" t="s">
        <v>20</v>
      </c>
      <c r="B33" s="124" t="s">
        <v>207</v>
      </c>
      <c r="C33" s="125" t="s">
        <v>114</v>
      </c>
      <c r="D33" s="124" t="s">
        <v>110</v>
      </c>
      <c r="E33" s="124">
        <v>31</v>
      </c>
      <c r="F33" s="126">
        <v>6000</v>
      </c>
      <c r="G33" s="126">
        <v>0</v>
      </c>
      <c r="H33" s="185">
        <f t="shared" si="10"/>
        <v>6000</v>
      </c>
      <c r="I33" s="169">
        <f t="shared" si="6"/>
        <v>6136.8</v>
      </c>
      <c r="J33" s="169">
        <f t="shared" si="7"/>
        <v>6210.4416000000001</v>
      </c>
      <c r="K33" s="126">
        <v>6000</v>
      </c>
      <c r="L33" s="126">
        <v>6000</v>
      </c>
    </row>
    <row r="34" spans="1:12">
      <c r="A34" s="123" t="s">
        <v>21</v>
      </c>
      <c r="B34" s="124" t="s">
        <v>208</v>
      </c>
      <c r="C34" s="125" t="s">
        <v>209</v>
      </c>
      <c r="D34" s="124" t="s">
        <v>110</v>
      </c>
      <c r="E34" s="124">
        <v>31</v>
      </c>
      <c r="F34" s="126">
        <v>3300</v>
      </c>
      <c r="G34" s="126">
        <v>7700</v>
      </c>
      <c r="H34" s="185">
        <f t="shared" si="10"/>
        <v>11000</v>
      </c>
      <c r="I34" s="169">
        <f t="shared" si="6"/>
        <v>11250.8</v>
      </c>
      <c r="J34" s="169">
        <f t="shared" si="7"/>
        <v>11385.809599999999</v>
      </c>
      <c r="K34" s="126">
        <v>3300</v>
      </c>
      <c r="L34" s="126">
        <v>3300</v>
      </c>
    </row>
    <row r="35" spans="1:12">
      <c r="A35" s="123" t="s">
        <v>22</v>
      </c>
      <c r="B35" s="124" t="s">
        <v>210</v>
      </c>
      <c r="C35" s="125" t="s">
        <v>211</v>
      </c>
      <c r="D35" s="124" t="s">
        <v>110</v>
      </c>
      <c r="E35" s="124">
        <v>31</v>
      </c>
      <c r="F35" s="126">
        <v>33600</v>
      </c>
      <c r="G35" s="126">
        <v>0</v>
      </c>
      <c r="H35" s="185">
        <f t="shared" si="10"/>
        <v>33600</v>
      </c>
      <c r="I35" s="169">
        <f t="shared" si="6"/>
        <v>34366.080000000002</v>
      </c>
      <c r="J35" s="169">
        <f t="shared" si="7"/>
        <v>34778.472959999999</v>
      </c>
      <c r="K35" s="126">
        <v>33600</v>
      </c>
      <c r="L35" s="126">
        <v>33600</v>
      </c>
    </row>
    <row r="36" spans="1:12">
      <c r="A36" s="123" t="s">
        <v>47</v>
      </c>
      <c r="B36" s="124" t="s">
        <v>212</v>
      </c>
      <c r="C36" s="125" t="s">
        <v>213</v>
      </c>
      <c r="D36" s="124" t="s">
        <v>110</v>
      </c>
      <c r="E36" s="124">
        <v>31</v>
      </c>
      <c r="F36" s="126">
        <v>4600</v>
      </c>
      <c r="G36" s="126">
        <v>0</v>
      </c>
      <c r="H36" s="185">
        <f t="shared" si="10"/>
        <v>4600</v>
      </c>
      <c r="I36" s="169">
        <f t="shared" si="6"/>
        <v>4704.88</v>
      </c>
      <c r="J36" s="169">
        <f t="shared" si="7"/>
        <v>4761.3385600000001</v>
      </c>
      <c r="K36" s="126">
        <v>4600</v>
      </c>
      <c r="L36" s="126">
        <v>4600</v>
      </c>
    </row>
    <row r="37" spans="1:12">
      <c r="A37" s="123" t="s">
        <v>50</v>
      </c>
      <c r="B37" s="124" t="s">
        <v>61</v>
      </c>
      <c r="C37" s="125" t="s">
        <v>62</v>
      </c>
      <c r="D37" s="124" t="s">
        <v>110</v>
      </c>
      <c r="E37" s="124">
        <v>31</v>
      </c>
      <c r="F37" s="126">
        <v>15000</v>
      </c>
      <c r="G37" s="126">
        <v>15000</v>
      </c>
      <c r="H37" s="185">
        <f t="shared" si="10"/>
        <v>30000</v>
      </c>
      <c r="I37" s="169">
        <f t="shared" si="6"/>
        <v>30684</v>
      </c>
      <c r="J37" s="169">
        <f t="shared" si="7"/>
        <v>31052.207999999999</v>
      </c>
      <c r="K37" s="126">
        <v>15000</v>
      </c>
      <c r="L37" s="126">
        <v>15000</v>
      </c>
    </row>
    <row r="38" spans="1:12">
      <c r="A38" s="127"/>
      <c r="B38" s="122">
        <v>323</v>
      </c>
      <c r="C38" s="121" t="s">
        <v>64</v>
      </c>
      <c r="D38" s="122"/>
      <c r="E38" s="122"/>
      <c r="F38" s="120">
        <f>SUM(F39:F46)</f>
        <v>37100</v>
      </c>
      <c r="G38" s="120">
        <f>SUM(G39:G46)</f>
        <v>20100</v>
      </c>
      <c r="H38" s="184">
        <f>H39+H40+H41+H42+H43+H44+H45+H46</f>
        <v>57200</v>
      </c>
      <c r="I38" s="168">
        <f t="shared" ref="I38:J38" si="11">SUM(I39:I46)</f>
        <v>58504.159999999989</v>
      </c>
      <c r="J38" s="168">
        <f t="shared" si="11"/>
        <v>59206.209920000008</v>
      </c>
      <c r="K38" s="120">
        <f t="shared" ref="K38:L38" si="12">SUM(K39:K46)</f>
        <v>37100</v>
      </c>
      <c r="L38" s="120">
        <f t="shared" si="12"/>
        <v>37100</v>
      </c>
    </row>
    <row r="39" spans="1:12">
      <c r="A39" s="123" t="s">
        <v>52</v>
      </c>
      <c r="B39" s="124" t="s">
        <v>66</v>
      </c>
      <c r="C39" s="125" t="s">
        <v>67</v>
      </c>
      <c r="D39" s="124" t="s">
        <v>110</v>
      </c>
      <c r="E39" s="124">
        <v>31</v>
      </c>
      <c r="F39" s="126">
        <v>2700</v>
      </c>
      <c r="G39" s="126">
        <v>0</v>
      </c>
      <c r="H39" s="185">
        <f t="shared" ref="H39:H46" si="13">SUM(F39+G39)</f>
        <v>2700</v>
      </c>
      <c r="I39" s="169">
        <f t="shared" si="6"/>
        <v>2761.56</v>
      </c>
      <c r="J39" s="169">
        <f t="shared" si="7"/>
        <v>2794.6987199999999</v>
      </c>
      <c r="K39" s="126">
        <v>2700</v>
      </c>
      <c r="L39" s="126">
        <v>2700</v>
      </c>
    </row>
    <row r="40" spans="1:12">
      <c r="A40" s="123" t="s">
        <v>57</v>
      </c>
      <c r="B40" s="124" t="s">
        <v>131</v>
      </c>
      <c r="C40" s="125" t="s">
        <v>214</v>
      </c>
      <c r="D40" s="124" t="s">
        <v>110</v>
      </c>
      <c r="E40" s="124">
        <v>31</v>
      </c>
      <c r="F40" s="126">
        <v>29900</v>
      </c>
      <c r="G40" s="126">
        <v>20100</v>
      </c>
      <c r="H40" s="185">
        <f t="shared" si="13"/>
        <v>50000</v>
      </c>
      <c r="I40" s="169">
        <f t="shared" si="6"/>
        <v>51140</v>
      </c>
      <c r="J40" s="169">
        <f t="shared" si="7"/>
        <v>51753.68</v>
      </c>
      <c r="K40" s="126">
        <v>29900</v>
      </c>
      <c r="L40" s="126">
        <v>29900</v>
      </c>
    </row>
    <row r="41" spans="1:12">
      <c r="A41" s="123" t="s">
        <v>60</v>
      </c>
      <c r="B41" s="124" t="s">
        <v>69</v>
      </c>
      <c r="C41" s="125" t="s">
        <v>70</v>
      </c>
      <c r="D41" s="124" t="s">
        <v>110</v>
      </c>
      <c r="E41" s="124">
        <v>31</v>
      </c>
      <c r="F41" s="126">
        <v>300</v>
      </c>
      <c r="G41" s="126">
        <v>0</v>
      </c>
      <c r="H41" s="185">
        <f t="shared" si="13"/>
        <v>300</v>
      </c>
      <c r="I41" s="169">
        <f t="shared" si="6"/>
        <v>306.83999999999997</v>
      </c>
      <c r="J41" s="169">
        <f t="shared" si="7"/>
        <v>310.52207999999996</v>
      </c>
      <c r="K41" s="126">
        <v>300</v>
      </c>
      <c r="L41" s="126">
        <v>300</v>
      </c>
    </row>
    <row r="42" spans="1:12">
      <c r="A42" s="123" t="s">
        <v>65</v>
      </c>
      <c r="B42" s="124" t="s">
        <v>215</v>
      </c>
      <c r="C42" s="125" t="s">
        <v>216</v>
      </c>
      <c r="D42" s="124" t="s">
        <v>110</v>
      </c>
      <c r="E42" s="124">
        <v>31</v>
      </c>
      <c r="F42" s="126">
        <v>2700</v>
      </c>
      <c r="G42" s="126">
        <v>0</v>
      </c>
      <c r="H42" s="185">
        <f t="shared" si="13"/>
        <v>2700</v>
      </c>
      <c r="I42" s="169">
        <f t="shared" si="6"/>
        <v>2761.56</v>
      </c>
      <c r="J42" s="169">
        <f t="shared" si="7"/>
        <v>2794.6987199999999</v>
      </c>
      <c r="K42" s="126">
        <v>2700</v>
      </c>
      <c r="L42" s="126">
        <v>2700</v>
      </c>
    </row>
    <row r="43" spans="1:12">
      <c r="A43" s="123" t="s">
        <v>68</v>
      </c>
      <c r="B43" s="124" t="s">
        <v>140</v>
      </c>
      <c r="C43" s="125" t="s">
        <v>141</v>
      </c>
      <c r="D43" s="124" t="s">
        <v>110</v>
      </c>
      <c r="E43" s="124">
        <v>31</v>
      </c>
      <c r="F43" s="126">
        <v>400</v>
      </c>
      <c r="G43" s="126">
        <v>0</v>
      </c>
      <c r="H43" s="185">
        <f t="shared" si="13"/>
        <v>400</v>
      </c>
      <c r="I43" s="169">
        <f t="shared" si="6"/>
        <v>409.12</v>
      </c>
      <c r="J43" s="169">
        <f t="shared" si="7"/>
        <v>414.02944000000002</v>
      </c>
      <c r="K43" s="126">
        <v>400</v>
      </c>
      <c r="L43" s="126">
        <v>400</v>
      </c>
    </row>
    <row r="44" spans="1:12">
      <c r="A44" s="123" t="s">
        <v>71</v>
      </c>
      <c r="B44" s="124" t="s">
        <v>72</v>
      </c>
      <c r="C44" s="125" t="s">
        <v>73</v>
      </c>
      <c r="D44" s="124" t="s">
        <v>110</v>
      </c>
      <c r="E44" s="124">
        <v>31</v>
      </c>
      <c r="F44" s="126">
        <v>300</v>
      </c>
      <c r="G44" s="126">
        <v>0</v>
      </c>
      <c r="H44" s="185">
        <f t="shared" si="13"/>
        <v>300</v>
      </c>
      <c r="I44" s="169">
        <f t="shared" si="6"/>
        <v>306.83999999999997</v>
      </c>
      <c r="J44" s="169">
        <f t="shared" si="7"/>
        <v>310.52207999999996</v>
      </c>
      <c r="K44" s="126">
        <v>300</v>
      </c>
      <c r="L44" s="126">
        <v>300</v>
      </c>
    </row>
    <row r="45" spans="1:12">
      <c r="A45" s="123" t="s">
        <v>74</v>
      </c>
      <c r="B45" s="124" t="s">
        <v>120</v>
      </c>
      <c r="C45" s="125" t="s">
        <v>121</v>
      </c>
      <c r="D45" s="124" t="s">
        <v>110</v>
      </c>
      <c r="E45" s="124">
        <v>31</v>
      </c>
      <c r="F45" s="126">
        <v>700</v>
      </c>
      <c r="G45" s="126">
        <v>0</v>
      </c>
      <c r="H45" s="185">
        <f t="shared" si="13"/>
        <v>700</v>
      </c>
      <c r="I45" s="169">
        <f t="shared" si="6"/>
        <v>715.96</v>
      </c>
      <c r="J45" s="169">
        <f t="shared" si="7"/>
        <v>724.55151999999998</v>
      </c>
      <c r="K45" s="126">
        <v>700</v>
      </c>
      <c r="L45" s="126">
        <v>700</v>
      </c>
    </row>
    <row r="46" spans="1:12">
      <c r="A46" s="123" t="s">
        <v>77</v>
      </c>
      <c r="B46" s="124" t="s">
        <v>78</v>
      </c>
      <c r="C46" s="125" t="s">
        <v>79</v>
      </c>
      <c r="D46" s="124" t="s">
        <v>110</v>
      </c>
      <c r="E46" s="124">
        <v>31</v>
      </c>
      <c r="F46" s="126">
        <v>100</v>
      </c>
      <c r="G46" s="126">
        <v>0</v>
      </c>
      <c r="H46" s="185">
        <f t="shared" si="13"/>
        <v>100</v>
      </c>
      <c r="I46" s="169">
        <f t="shared" si="6"/>
        <v>102.28</v>
      </c>
      <c r="J46" s="169">
        <f t="shared" si="7"/>
        <v>103.50736000000001</v>
      </c>
      <c r="K46" s="126">
        <v>100</v>
      </c>
      <c r="L46" s="126">
        <v>100</v>
      </c>
    </row>
    <row r="47" spans="1:12">
      <c r="A47" s="127"/>
      <c r="B47" s="122">
        <v>329</v>
      </c>
      <c r="C47" s="121" t="s">
        <v>239</v>
      </c>
      <c r="D47" s="122"/>
      <c r="E47" s="122"/>
      <c r="F47" s="120">
        <f t="shared" ref="F47:L47" si="14">SUM(F48:F50)</f>
        <v>2500</v>
      </c>
      <c r="G47" s="120">
        <f t="shared" si="14"/>
        <v>14200</v>
      </c>
      <c r="H47" s="184">
        <f t="shared" si="14"/>
        <v>16700</v>
      </c>
      <c r="I47" s="168">
        <f t="shared" si="14"/>
        <v>17080.759999999998</v>
      </c>
      <c r="J47" s="168">
        <f t="shared" si="14"/>
        <v>17285.72912</v>
      </c>
      <c r="K47" s="120">
        <f t="shared" si="14"/>
        <v>2500</v>
      </c>
      <c r="L47" s="120">
        <f t="shared" si="14"/>
        <v>2500</v>
      </c>
    </row>
    <row r="48" spans="1:12">
      <c r="A48" s="123" t="s">
        <v>81</v>
      </c>
      <c r="B48" s="124" t="s">
        <v>219</v>
      </c>
      <c r="C48" s="125" t="s">
        <v>220</v>
      </c>
      <c r="D48" s="124" t="s">
        <v>110</v>
      </c>
      <c r="E48" s="124">
        <v>31</v>
      </c>
      <c r="F48" s="126">
        <v>1300</v>
      </c>
      <c r="G48" s="126">
        <v>5300</v>
      </c>
      <c r="H48" s="185">
        <f>SUM(F48+G48)</f>
        <v>6600</v>
      </c>
      <c r="I48" s="169">
        <f t="shared" si="6"/>
        <v>6750.48</v>
      </c>
      <c r="J48" s="169">
        <f t="shared" si="7"/>
        <v>6831.4857599999996</v>
      </c>
      <c r="K48" s="126">
        <v>1300</v>
      </c>
      <c r="L48" s="126">
        <v>1300</v>
      </c>
    </row>
    <row r="49" spans="1:12">
      <c r="A49" s="123" t="s">
        <v>85</v>
      </c>
      <c r="B49" s="124" t="s">
        <v>86</v>
      </c>
      <c r="C49" s="125" t="s">
        <v>87</v>
      </c>
      <c r="D49" s="124" t="s">
        <v>110</v>
      </c>
      <c r="E49" s="124">
        <v>31</v>
      </c>
      <c r="F49" s="126">
        <v>1100</v>
      </c>
      <c r="G49" s="126">
        <v>8900</v>
      </c>
      <c r="H49" s="185">
        <f>SUM(F49+G49)</f>
        <v>10000</v>
      </c>
      <c r="I49" s="169">
        <f t="shared" si="6"/>
        <v>10228</v>
      </c>
      <c r="J49" s="169">
        <f t="shared" si="7"/>
        <v>10350.736000000001</v>
      </c>
      <c r="K49" s="126">
        <v>1100</v>
      </c>
      <c r="L49" s="126">
        <v>1100</v>
      </c>
    </row>
    <row r="50" spans="1:12">
      <c r="A50" s="123" t="s">
        <v>98</v>
      </c>
      <c r="B50" s="124" t="s">
        <v>89</v>
      </c>
      <c r="C50" s="125" t="s">
        <v>84</v>
      </c>
      <c r="D50" s="124" t="s">
        <v>110</v>
      </c>
      <c r="E50" s="124">
        <v>31</v>
      </c>
      <c r="F50" s="126">
        <v>100</v>
      </c>
      <c r="G50" s="126">
        <v>0</v>
      </c>
      <c r="H50" s="185">
        <f>SUM(F50+G50)</f>
        <v>100</v>
      </c>
      <c r="I50" s="169">
        <f t="shared" si="6"/>
        <v>102.28</v>
      </c>
      <c r="J50" s="169">
        <f t="shared" si="7"/>
        <v>103.50736000000001</v>
      </c>
      <c r="K50" s="126">
        <v>100</v>
      </c>
      <c r="L50" s="126">
        <v>100</v>
      </c>
    </row>
    <row r="51" spans="1:12">
      <c r="A51" s="127"/>
      <c r="B51" s="122">
        <v>343</v>
      </c>
      <c r="C51" s="121" t="s">
        <v>90</v>
      </c>
      <c r="D51" s="122"/>
      <c r="E51" s="122"/>
      <c r="F51" s="120">
        <f>SUM(F52)</f>
        <v>100</v>
      </c>
      <c r="G51" s="120">
        <f>SUM(G52)</f>
        <v>0</v>
      </c>
      <c r="H51" s="184">
        <f>SUM(H52)</f>
        <v>100</v>
      </c>
      <c r="I51" s="168">
        <f t="shared" ref="I51:J51" si="15">SUM(I52)</f>
        <v>102.28</v>
      </c>
      <c r="J51" s="168">
        <f t="shared" si="15"/>
        <v>103.50736000000001</v>
      </c>
      <c r="K51" s="120">
        <f t="shared" ref="K51:L51" si="16">SUM(K52)</f>
        <v>100</v>
      </c>
      <c r="L51" s="120">
        <f t="shared" si="16"/>
        <v>100</v>
      </c>
    </row>
    <row r="52" spans="1:12">
      <c r="A52" s="123" t="s">
        <v>101</v>
      </c>
      <c r="B52" s="124" t="s">
        <v>233</v>
      </c>
      <c r="C52" s="125" t="s">
        <v>234</v>
      </c>
      <c r="D52" s="124" t="s">
        <v>110</v>
      </c>
      <c r="E52" s="124">
        <v>31</v>
      </c>
      <c r="F52" s="126">
        <v>100</v>
      </c>
      <c r="G52" s="126">
        <v>0</v>
      </c>
      <c r="H52" s="185">
        <f>SUM(F52+G52)</f>
        <v>100</v>
      </c>
      <c r="I52" s="169">
        <f t="shared" si="6"/>
        <v>102.28</v>
      </c>
      <c r="J52" s="169">
        <f t="shared" si="7"/>
        <v>103.50736000000001</v>
      </c>
      <c r="K52" s="126">
        <v>100</v>
      </c>
      <c r="L52" s="126">
        <v>100</v>
      </c>
    </row>
    <row r="53" spans="1:12">
      <c r="A53" s="121"/>
      <c r="B53" s="122">
        <v>422</v>
      </c>
      <c r="C53" s="121" t="s">
        <v>97</v>
      </c>
      <c r="D53" s="122"/>
      <c r="E53" s="122"/>
      <c r="F53" s="120">
        <f>F54+F55+F56+F57+F58</f>
        <v>17300</v>
      </c>
      <c r="G53" s="120">
        <f>SUM(G54:G58)</f>
        <v>97000</v>
      </c>
      <c r="H53" s="184">
        <f>H54+H55+H56+H57+H58</f>
        <v>114300</v>
      </c>
      <c r="I53" s="168">
        <f t="shared" ref="I53:J53" si="17">SUM(I54:I58)</f>
        <v>116906.04000000001</v>
      </c>
      <c r="J53" s="168">
        <f t="shared" si="17"/>
        <v>118308.91248</v>
      </c>
      <c r="K53" s="120">
        <f t="shared" ref="K53:L53" si="18">SUM(K54:K58)</f>
        <v>17300</v>
      </c>
      <c r="L53" s="120">
        <f t="shared" si="18"/>
        <v>17300</v>
      </c>
    </row>
    <row r="54" spans="1:12">
      <c r="A54" s="123" t="s">
        <v>104</v>
      </c>
      <c r="B54" s="124" t="s">
        <v>180</v>
      </c>
      <c r="C54" s="125" t="s">
        <v>122</v>
      </c>
      <c r="D54" s="124" t="s">
        <v>110</v>
      </c>
      <c r="E54" s="124">
        <v>31</v>
      </c>
      <c r="F54" s="126">
        <v>4000</v>
      </c>
      <c r="G54" s="126">
        <v>26000</v>
      </c>
      <c r="H54" s="185">
        <f>SUM(F54+G54)</f>
        <v>30000</v>
      </c>
      <c r="I54" s="169">
        <f t="shared" si="6"/>
        <v>30684</v>
      </c>
      <c r="J54" s="169">
        <f t="shared" si="7"/>
        <v>31052.207999999999</v>
      </c>
      <c r="K54" s="126">
        <v>4000</v>
      </c>
      <c r="L54" s="126">
        <v>4000</v>
      </c>
    </row>
    <row r="55" spans="1:12">
      <c r="A55" s="123" t="s">
        <v>133</v>
      </c>
      <c r="B55" s="124" t="s">
        <v>99</v>
      </c>
      <c r="C55" s="125" t="s">
        <v>100</v>
      </c>
      <c r="D55" s="124" t="s">
        <v>110</v>
      </c>
      <c r="E55" s="124">
        <v>31</v>
      </c>
      <c r="F55" s="126">
        <v>4000</v>
      </c>
      <c r="G55" s="126">
        <v>16000</v>
      </c>
      <c r="H55" s="185">
        <f>SUM(F55+G55)</f>
        <v>20000</v>
      </c>
      <c r="I55" s="169">
        <f t="shared" si="6"/>
        <v>20456</v>
      </c>
      <c r="J55" s="169">
        <f t="shared" si="7"/>
        <v>20701.472000000002</v>
      </c>
      <c r="K55" s="126">
        <v>4000</v>
      </c>
      <c r="L55" s="126">
        <v>4000</v>
      </c>
    </row>
    <row r="56" spans="1:12">
      <c r="A56" s="123" t="s">
        <v>142</v>
      </c>
      <c r="B56" s="124" t="s">
        <v>102</v>
      </c>
      <c r="C56" s="125" t="s">
        <v>103</v>
      </c>
      <c r="D56" s="124" t="s">
        <v>110</v>
      </c>
      <c r="E56" s="124">
        <v>31</v>
      </c>
      <c r="F56" s="126">
        <v>4000</v>
      </c>
      <c r="G56" s="126">
        <v>21000</v>
      </c>
      <c r="H56" s="185">
        <f>SUM(F56+G56)</f>
        <v>25000</v>
      </c>
      <c r="I56" s="169">
        <f t="shared" si="6"/>
        <v>25570</v>
      </c>
      <c r="J56" s="169">
        <f t="shared" si="7"/>
        <v>25876.84</v>
      </c>
      <c r="K56" s="126">
        <v>4000</v>
      </c>
      <c r="L56" s="126">
        <v>4000</v>
      </c>
    </row>
    <row r="57" spans="1:12">
      <c r="A57" s="123" t="s">
        <v>144</v>
      </c>
      <c r="B57" s="124" t="s">
        <v>105</v>
      </c>
      <c r="C57" s="125" t="s">
        <v>106</v>
      </c>
      <c r="D57" s="124" t="s">
        <v>110</v>
      </c>
      <c r="E57" s="124">
        <v>31</v>
      </c>
      <c r="F57" s="126">
        <v>4000</v>
      </c>
      <c r="G57" s="126">
        <v>16000</v>
      </c>
      <c r="H57" s="185">
        <f>SUM(F57+G57)</f>
        <v>20000</v>
      </c>
      <c r="I57" s="169">
        <f t="shared" si="6"/>
        <v>20456</v>
      </c>
      <c r="J57" s="169">
        <f t="shared" si="7"/>
        <v>20701.472000000002</v>
      </c>
      <c r="K57" s="126">
        <v>4000</v>
      </c>
      <c r="L57" s="126">
        <v>4000</v>
      </c>
    </row>
    <row r="58" spans="1:12">
      <c r="A58" s="123" t="s">
        <v>146</v>
      </c>
      <c r="B58" s="124" t="s">
        <v>240</v>
      </c>
      <c r="C58" s="125" t="s">
        <v>241</v>
      </c>
      <c r="D58" s="124" t="s">
        <v>110</v>
      </c>
      <c r="E58" s="124">
        <v>31</v>
      </c>
      <c r="F58" s="126">
        <v>1300</v>
      </c>
      <c r="G58" s="126">
        <v>18000</v>
      </c>
      <c r="H58" s="185">
        <f>SUM(F58+G58)</f>
        <v>19300</v>
      </c>
      <c r="I58" s="169">
        <f t="shared" si="6"/>
        <v>19740.04</v>
      </c>
      <c r="J58" s="169">
        <f t="shared" si="7"/>
        <v>19976.920480000001</v>
      </c>
      <c r="K58" s="126">
        <v>1300</v>
      </c>
      <c r="L58" s="126">
        <v>1300</v>
      </c>
    </row>
    <row r="59" spans="1:12">
      <c r="A59" s="128"/>
      <c r="B59" s="172" t="s">
        <v>262</v>
      </c>
      <c r="C59" s="173" t="s">
        <v>226</v>
      </c>
      <c r="D59" s="131"/>
      <c r="E59" s="131"/>
      <c r="F59" s="176">
        <f>F60+F61</f>
        <v>2300</v>
      </c>
      <c r="G59" s="176">
        <f>G60+G61</f>
        <v>0</v>
      </c>
      <c r="H59" s="186">
        <f>H60+H61</f>
        <v>2300</v>
      </c>
      <c r="I59" s="169">
        <f t="shared" si="6"/>
        <v>2352.44</v>
      </c>
      <c r="J59" s="169">
        <f t="shared" si="7"/>
        <v>2380.6692800000001</v>
      </c>
      <c r="K59" s="176">
        <f>K60+K61</f>
        <v>2300</v>
      </c>
      <c r="L59" s="176">
        <f>L60+L61</f>
        <v>2300</v>
      </c>
    </row>
    <row r="60" spans="1:12">
      <c r="A60" s="171">
        <v>28</v>
      </c>
      <c r="B60" s="129" t="s">
        <v>227</v>
      </c>
      <c r="C60" s="130" t="s">
        <v>228</v>
      </c>
      <c r="D60" s="131" t="s">
        <v>110</v>
      </c>
      <c r="E60" s="174" t="s">
        <v>153</v>
      </c>
      <c r="F60" s="126">
        <v>1300</v>
      </c>
      <c r="G60" s="126">
        <v>0</v>
      </c>
      <c r="H60" s="185">
        <f>F60+G60</f>
        <v>1300</v>
      </c>
      <c r="I60" s="169">
        <f t="shared" si="6"/>
        <v>1329.64</v>
      </c>
      <c r="J60" s="169">
        <f t="shared" si="7"/>
        <v>1345.5956800000001</v>
      </c>
      <c r="K60" s="126">
        <v>1300</v>
      </c>
      <c r="L60" s="126">
        <v>1300</v>
      </c>
    </row>
    <row r="61" spans="1:12">
      <c r="A61" s="171">
        <v>29</v>
      </c>
      <c r="B61" s="109" t="s">
        <v>260</v>
      </c>
      <c r="C61" s="103" t="s">
        <v>263</v>
      </c>
      <c r="D61" s="110" t="s">
        <v>110</v>
      </c>
      <c r="E61" s="175" t="s">
        <v>153</v>
      </c>
      <c r="F61" s="102">
        <v>1000</v>
      </c>
      <c r="G61" s="126">
        <v>0</v>
      </c>
      <c r="H61" s="180">
        <f>F61+G61</f>
        <v>1000</v>
      </c>
      <c r="I61" s="169">
        <f t="shared" si="6"/>
        <v>1022.8</v>
      </c>
      <c r="J61" s="169">
        <f t="shared" si="7"/>
        <v>1035.0735999999999</v>
      </c>
      <c r="K61" s="126">
        <v>1000</v>
      </c>
      <c r="L61" s="126">
        <v>1000</v>
      </c>
    </row>
    <row r="62" spans="1:12">
      <c r="A62" s="171"/>
      <c r="B62" s="178" t="s">
        <v>271</v>
      </c>
      <c r="C62" s="105" t="s">
        <v>229</v>
      </c>
      <c r="D62" s="110"/>
      <c r="E62" s="175"/>
      <c r="F62" s="179">
        <f>F63</f>
        <v>1000</v>
      </c>
      <c r="G62" s="176">
        <f>G63</f>
        <v>9000</v>
      </c>
      <c r="H62" s="187">
        <f>H63</f>
        <v>10000</v>
      </c>
      <c r="I62" s="169"/>
      <c r="J62" s="169"/>
      <c r="K62" s="176">
        <f>K63</f>
        <v>1000</v>
      </c>
      <c r="L62" s="176">
        <f>L63</f>
        <v>1000</v>
      </c>
    </row>
    <row r="63" spans="1:12">
      <c r="A63" s="132">
        <v>30</v>
      </c>
      <c r="B63" s="109" t="s">
        <v>118</v>
      </c>
      <c r="C63" s="103" t="s">
        <v>272</v>
      </c>
      <c r="D63" s="110" t="s">
        <v>110</v>
      </c>
      <c r="E63" s="175" t="s">
        <v>153</v>
      </c>
      <c r="F63" s="102">
        <v>1000</v>
      </c>
      <c r="G63" s="102">
        <v>9000</v>
      </c>
      <c r="H63" s="180">
        <f>F63+G63</f>
        <v>10000</v>
      </c>
      <c r="I63" s="169"/>
      <c r="J63" s="169"/>
      <c r="K63" s="126">
        <v>1000</v>
      </c>
      <c r="L63" s="126">
        <v>1000</v>
      </c>
    </row>
    <row r="64" spans="1:12">
      <c r="A64" s="1" t="s">
        <v>123</v>
      </c>
      <c r="B64" s="109"/>
      <c r="C64" s="103"/>
      <c r="D64" s="103"/>
      <c r="E64" s="103"/>
      <c r="F64" s="133"/>
      <c r="G64" s="133"/>
      <c r="H64" s="188"/>
      <c r="I64" s="169"/>
      <c r="J64" s="169"/>
      <c r="K64" s="126"/>
      <c r="L64" s="126"/>
    </row>
    <row r="65" spans="1:12">
      <c r="A65" s="108"/>
      <c r="B65" s="109"/>
      <c r="C65" s="103"/>
      <c r="D65" s="103"/>
      <c r="E65" s="103"/>
      <c r="F65" s="133"/>
      <c r="G65" s="134"/>
      <c r="H65" s="189"/>
      <c r="I65" s="169"/>
      <c r="J65" s="169"/>
      <c r="K65" s="126"/>
      <c r="L65" s="126"/>
    </row>
    <row r="66" spans="1:12">
      <c r="A66" s="135" t="s">
        <v>153</v>
      </c>
      <c r="B66" s="136" t="s">
        <v>242</v>
      </c>
      <c r="C66" s="103"/>
      <c r="D66" s="103"/>
      <c r="E66" s="103"/>
      <c r="F66" s="133">
        <f>SUM(F22)</f>
        <v>125000</v>
      </c>
      <c r="G66" s="133">
        <f>G31+G38+G47+G53+G63</f>
        <v>163000</v>
      </c>
      <c r="H66" s="188">
        <f>SUM(H22)</f>
        <v>288000</v>
      </c>
      <c r="I66" s="133">
        <f t="shared" ref="I66:J66" si="19">SUM(I22)</f>
        <v>281983.68</v>
      </c>
      <c r="J66" s="133">
        <f t="shared" si="19"/>
        <v>285466.28416000004</v>
      </c>
      <c r="K66" s="133">
        <v>125000</v>
      </c>
      <c r="L66" s="133">
        <v>125000</v>
      </c>
    </row>
    <row r="67" spans="1:12">
      <c r="A67" s="113"/>
      <c r="B67" s="109"/>
      <c r="C67" s="103"/>
      <c r="D67" s="103"/>
      <c r="E67" s="103"/>
      <c r="F67" s="133"/>
      <c r="G67" s="133"/>
      <c r="H67" s="188"/>
      <c r="I67" s="169"/>
      <c r="J67" s="169"/>
      <c r="K67" s="126"/>
      <c r="L67" s="126"/>
    </row>
    <row r="68" spans="1:12">
      <c r="A68" s="113" t="s">
        <v>110</v>
      </c>
      <c r="B68" s="109" t="s">
        <v>127</v>
      </c>
      <c r="C68" s="103"/>
      <c r="D68" s="103"/>
      <c r="E68" s="103"/>
      <c r="F68" s="133">
        <f>SUM(F22)</f>
        <v>125000</v>
      </c>
      <c r="G68" s="133">
        <f>G66</f>
        <v>163000</v>
      </c>
      <c r="H68" s="188">
        <f>SUM(H22)</f>
        <v>288000</v>
      </c>
      <c r="I68" s="169">
        <f t="shared" si="6"/>
        <v>294566.40000000002</v>
      </c>
      <c r="J68" s="169">
        <f t="shared" si="7"/>
        <v>298101.19680000003</v>
      </c>
      <c r="K68" s="126">
        <v>125000</v>
      </c>
      <c r="L68" s="126">
        <v>125000</v>
      </c>
    </row>
    <row r="70" spans="1:12">
      <c r="H70"/>
    </row>
    <row r="71" spans="1:12">
      <c r="H71"/>
    </row>
    <row r="72" spans="1:12">
      <c r="D72" t="s">
        <v>280</v>
      </c>
      <c r="H72"/>
      <c r="I72"/>
      <c r="J72"/>
    </row>
    <row r="73" spans="1:12">
      <c r="H73"/>
    </row>
    <row r="74" spans="1:12">
      <c r="F74" t="s">
        <v>278</v>
      </c>
      <c r="H74"/>
    </row>
    <row r="75" spans="1:12" ht="14.25">
      <c r="H75"/>
      <c r="L75" s="146"/>
    </row>
    <row r="76" spans="1:12">
      <c r="H76"/>
    </row>
    <row r="77" spans="1:12">
      <c r="H77"/>
    </row>
    <row r="78" spans="1:12">
      <c r="H78"/>
    </row>
    <row r="79" spans="1:12">
      <c r="H79"/>
    </row>
    <row r="80" spans="1:12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</sheetData>
  <mergeCells count="9">
    <mergeCell ref="A26:E26"/>
    <mergeCell ref="A9:L9"/>
    <mergeCell ref="A14:L14"/>
    <mergeCell ref="A15:L15"/>
    <mergeCell ref="H18:H19"/>
    <mergeCell ref="K18:K19"/>
    <mergeCell ref="L18:L19"/>
    <mergeCell ref="A10:F10"/>
    <mergeCell ref="A11:F11"/>
  </mergeCells>
  <pageMargins left="0.7" right="0.7" top="0.75" bottom="0.75" header="0.3" footer="0.3"/>
  <pageSetup paperSize="9" scale="89" fitToHeight="0" orientation="landscape" r:id="rId1"/>
  <rowBreaks count="1" manualBreakCount="1">
    <brk id="3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B5C91-486F-468B-961C-525302746C91}">
  <dimension ref="A2:F8"/>
  <sheetViews>
    <sheetView zoomScale="146" workbookViewId="0">
      <selection activeCell="H12" sqref="H12"/>
    </sheetView>
  </sheetViews>
  <sheetFormatPr defaultRowHeight="12.75"/>
  <cols>
    <col min="2" max="2" width="18.42578125" customWidth="1"/>
    <col min="3" max="3" width="16.42578125" bestFit="1" customWidth="1"/>
    <col min="4" max="4" width="17.85546875" customWidth="1"/>
    <col min="5" max="5" width="17.42578125" customWidth="1"/>
    <col min="6" max="6" width="17" customWidth="1"/>
  </cols>
  <sheetData>
    <row r="2" spans="1:6">
      <c r="A2" s="142" t="s">
        <v>8</v>
      </c>
      <c r="C2" s="142" t="s">
        <v>247</v>
      </c>
      <c r="D2" s="142" t="s">
        <v>247</v>
      </c>
      <c r="E2" s="142" t="s">
        <v>248</v>
      </c>
      <c r="F2" s="142" t="s">
        <v>248</v>
      </c>
    </row>
    <row r="3" spans="1:6" ht="13.5" thickBot="1">
      <c r="A3" s="147" t="s">
        <v>11</v>
      </c>
      <c r="B3" s="148" t="s">
        <v>13</v>
      </c>
      <c r="C3" s="149">
        <v>2019</v>
      </c>
      <c r="D3" s="149">
        <v>2020</v>
      </c>
      <c r="E3" s="149">
        <v>2021</v>
      </c>
      <c r="F3" s="149">
        <v>2022</v>
      </c>
    </row>
    <row r="4" spans="1:6" ht="13.5" thickTop="1">
      <c r="A4" s="143">
        <v>1</v>
      </c>
      <c r="B4" t="s">
        <v>243</v>
      </c>
      <c r="C4">
        <f>UHS!F148</f>
        <v>24808000</v>
      </c>
      <c r="D4">
        <f>UHS!H148</f>
        <v>25993000</v>
      </c>
      <c r="E4">
        <f>UHS!K148</f>
        <v>26471000</v>
      </c>
      <c r="F4">
        <f>UHS!N148</f>
        <v>26644000</v>
      </c>
    </row>
    <row r="5" spans="1:6">
      <c r="A5" s="143">
        <v>2</v>
      </c>
      <c r="B5" t="s">
        <v>244</v>
      </c>
      <c r="C5">
        <f>JVP!F113</f>
        <v>78462000</v>
      </c>
      <c r="D5">
        <f>JVP!H113</f>
        <v>93462000</v>
      </c>
      <c r="E5">
        <f>JVP!K113</f>
        <v>95623000</v>
      </c>
      <c r="F5">
        <f>JVP!L113</f>
        <v>96771000</v>
      </c>
    </row>
    <row r="6" spans="1:6">
      <c r="A6" s="143">
        <v>3</v>
      </c>
      <c r="B6" t="s">
        <v>254</v>
      </c>
      <c r="C6">
        <f>SUM(C4:C5)</f>
        <v>103270000</v>
      </c>
      <c r="D6">
        <f t="shared" ref="D6:F6" si="0">SUM(D4:D5)</f>
        <v>119455000</v>
      </c>
      <c r="E6">
        <f t="shared" si="0"/>
        <v>122094000</v>
      </c>
      <c r="F6">
        <f t="shared" si="0"/>
        <v>123415000</v>
      </c>
    </row>
    <row r="7" spans="1:6" ht="13.5" thickBot="1">
      <c r="A7" s="143">
        <v>4</v>
      </c>
      <c r="B7" t="s">
        <v>245</v>
      </c>
      <c r="C7">
        <f>'JVP-VP'!F68</f>
        <v>125000</v>
      </c>
      <c r="D7">
        <f>'JVP-VP'!H66</f>
        <v>288000</v>
      </c>
      <c r="E7">
        <f>'JVP-VP'!K68</f>
        <v>125000</v>
      </c>
      <c r="F7">
        <f>'JVP-VP'!L68</f>
        <v>125000</v>
      </c>
    </row>
    <row r="8" spans="1:6" ht="13.5" thickTop="1">
      <c r="A8" s="144"/>
      <c r="B8" s="144" t="s">
        <v>246</v>
      </c>
      <c r="C8" s="144">
        <f>SUM(C6:C7)</f>
        <v>103395000</v>
      </c>
      <c r="D8" s="144">
        <f t="shared" ref="D8:F8" si="1">SUM(D6:D7)</f>
        <v>119743000</v>
      </c>
      <c r="E8" s="144">
        <f t="shared" si="1"/>
        <v>122219000</v>
      </c>
      <c r="F8" s="144">
        <f t="shared" si="1"/>
        <v>123540000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22B77F1A8E94A885245D757A3280C" ma:contentTypeVersion="8" ma:contentTypeDescription="Create a new document." ma:contentTypeScope="" ma:versionID="03d12dcf38b761692341785ab81a8da0">
  <xsd:schema xmlns:xsd="http://www.w3.org/2001/XMLSchema" xmlns:xs="http://www.w3.org/2001/XMLSchema" xmlns:p="http://schemas.microsoft.com/office/2006/metadata/properties" xmlns:ns3="9bf9dd40-856c-48bf-8ee1-689075acefc7" targetNamespace="http://schemas.microsoft.com/office/2006/metadata/properties" ma:root="true" ma:fieldsID="74c348d69b252da8d959fa2e5c02ba57" ns3:_="">
    <xsd:import namespace="9bf9dd40-856c-48bf-8ee1-689075acef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9dd40-856c-48bf-8ee1-689075ace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98D31-8A5C-4E02-BE39-593B606AB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9dd40-856c-48bf-8ee1-689075ace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35C0D2-1F10-4402-99A8-82416C294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DF0226-6EDE-49B7-BF61-ED9750D567A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bf9dd40-856c-48bf-8ee1-689075acef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UHS</vt:lpstr>
      <vt:lpstr>JVP</vt:lpstr>
      <vt:lpstr>JVP-VP</vt:lpstr>
      <vt:lpstr>Razdijel 019</vt:lpstr>
      <vt:lpstr>UHS!Ispis_naslova</vt:lpstr>
      <vt:lpstr>JVP!Podrucje_ispisa</vt:lpstr>
      <vt:lpstr>'JVP-VP'!Podrucje_ispisa</vt:lpstr>
      <vt:lpstr>UHS!Podrucje_ispisa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Kadrovska služba</cp:lastModifiedBy>
  <cp:lastPrinted>2023-10-24T09:41:56Z</cp:lastPrinted>
  <dcterms:created xsi:type="dcterms:W3CDTF">2014-12-30T09:13:41Z</dcterms:created>
  <dcterms:modified xsi:type="dcterms:W3CDTF">2024-11-19T12:47:44Z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0x01010028122B77F1A8E94A885245D757A3280C</vt:lpwstr>
  </property>
</Properties>
</file>